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Equity" sheetId="3" r:id="rId3"/>
    <sheet name="CF" sheetId="4" r:id="rId4"/>
    <sheet name="Notes" sheetId="5" r:id="rId5"/>
  </sheets>
  <externalReferences>
    <externalReference r:id="rId8"/>
  </externalReferences>
  <definedNames>
    <definedName name="_xlnm.Print_Area" localSheetId="1">'BS'!$A$1:$F$67</definedName>
    <definedName name="_xlnm.Print_Area" localSheetId="3">'CF'!$A$1:$O$65</definedName>
    <definedName name="_xlnm.Print_Area" localSheetId="4">'Notes'!$A$1:$N$321</definedName>
  </definedNames>
  <calcPr fullCalcOnLoad="1"/>
</workbook>
</file>

<file path=xl/sharedStrings.xml><?xml version="1.0" encoding="utf-8"?>
<sst xmlns="http://schemas.openxmlformats.org/spreadsheetml/2006/main" count="561" uniqueCount="386">
  <si>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</si>
  <si>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</si>
  <si>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</si>
  <si>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</si>
  <si>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</si>
  <si>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</si>
  <si>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</si>
  <si>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</si>
  <si>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</si>
  <si>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RM'000</t>
  </si>
  <si>
    <t>1</t>
  </si>
  <si>
    <t>Revenue</t>
  </si>
  <si>
    <t>Operating expenses</t>
  </si>
  <si>
    <t xml:space="preserve">Other income </t>
  </si>
  <si>
    <t>Operating profit</t>
  </si>
  <si>
    <t>Finance costs</t>
  </si>
  <si>
    <t>Profit/(loss) before tax</t>
  </si>
  <si>
    <t>Income tax expense</t>
  </si>
  <si>
    <t>Profit/(loss) for the period</t>
  </si>
  <si>
    <t>Attributable to:</t>
  </si>
  <si>
    <t>Minority interest</t>
  </si>
  <si>
    <t>(a)</t>
  </si>
  <si>
    <t>Earnings per share attributable to</t>
  </si>
  <si>
    <t>(i)</t>
  </si>
  <si>
    <t>Basic (sen)</t>
  </si>
  <si>
    <t>(ii)</t>
  </si>
  <si>
    <t>Fully diluted (sen)</t>
  </si>
  <si>
    <t>N/A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</si>
  <si>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</si>
  <si>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</si>
  <si>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</si>
  <si>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</si>
  <si>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</si>
  <si>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</si>
  <si>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</si>
  <si>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</si>
  <si>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</si>
  <si>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</si>
  <si>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</si>
  <si>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</si>
  <si>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</si>
  <si>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</si>
  <si>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</si>
  <si>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</si>
  <si>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Deferred expenditure</t>
  </si>
  <si>
    <t>Current Assets</t>
  </si>
  <si>
    <t>Property development costs</t>
  </si>
  <si>
    <t>Inventories</t>
  </si>
  <si>
    <t>Due from associates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</si>
  <si>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</si>
  <si>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</si>
  <si>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</si>
  <si>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</si>
  <si>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</si>
  <si>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</si>
  <si>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</si>
  <si>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</si>
  <si>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</si>
  <si>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</si>
  <si>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</si>
  <si>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</si>
  <si>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</si>
  <si>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</si>
  <si>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</si>
  <si>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</si>
  <si>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>Due to affiliated companies, net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</si>
  <si>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</si>
  <si>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</si>
  <si>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</si>
  <si>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</si>
  <si>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</si>
  <si>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</si>
  <si>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</si>
  <si>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(Net Assets  = Total Equity  - Deferred Expenditure)</t>
  </si>
  <si>
    <t>OLYMPIA INDUSTRIES BERHAD</t>
  </si>
  <si>
    <t>Condensed Consolidated Statements of Changes in Equity</t>
  </si>
  <si>
    <t>For the period ended 30 September 2007</t>
  </si>
  <si>
    <t>Attributable to equity holders of the parent</t>
  </si>
  <si>
    <t xml:space="preserve">Minority </t>
  </si>
  <si>
    <t xml:space="preserve">Total </t>
  </si>
  <si>
    <t>Share</t>
  </si>
  <si>
    <t>Merger</t>
  </si>
  <si>
    <t>Accumulated</t>
  </si>
  <si>
    <t>Total</t>
  </si>
  <si>
    <t>Interest</t>
  </si>
  <si>
    <t>Equity</t>
  </si>
  <si>
    <t>Capital</t>
  </si>
  <si>
    <t>*Reserves</t>
  </si>
  <si>
    <t>Deficit</t>
  </si>
  <si>
    <t>Losses</t>
  </si>
  <si>
    <t>At 1 July 2007</t>
  </si>
  <si>
    <t>Profit during the period</t>
  </si>
  <si>
    <t>Foreign currency differences</t>
  </si>
  <si>
    <t>At 30 September 2007</t>
  </si>
  <si>
    <t>Revaluation</t>
  </si>
  <si>
    <t>Foreign</t>
  </si>
  <si>
    <t xml:space="preserve">Equity </t>
  </si>
  <si>
    <t>Reserve</t>
  </si>
  <si>
    <t>Premium</t>
  </si>
  <si>
    <t>Exchange</t>
  </si>
  <si>
    <t>**Capital</t>
  </si>
  <si>
    <t xml:space="preserve">component </t>
  </si>
  <si>
    <t>component</t>
  </si>
  <si>
    <t>of ICULS</t>
  </si>
  <si>
    <t>of ICB</t>
  </si>
  <si>
    <t>of RCCPS-B</t>
  </si>
  <si>
    <t>RM'001</t>
  </si>
  <si>
    <t>Comparative period todate 30 September 2006</t>
  </si>
  <si>
    <t>At 1 July 2006</t>
  </si>
  <si>
    <t>Loss for the period</t>
  </si>
  <si>
    <t>At 30 September 2006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</si>
  <si>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</si>
  <si>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</si>
  <si>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</si>
  <si>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</si>
  <si>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 xml:space="preserve">The condensed consolidated statement of changes in equity should be read in conjunction with the audited financial statements for the year </t>
  </si>
  <si>
    <t>ended 30 June 2007 and the accompanying explanatory notes attached to the interim financial statements.</t>
  </si>
  <si>
    <t>Condensed Consolidated Cash Flow Statement</t>
  </si>
  <si>
    <t xml:space="preserve"> </t>
  </si>
  <si>
    <t>period  to date</t>
  </si>
  <si>
    <t>period to date</t>
  </si>
  <si>
    <t>CASH FLOWS FROM OPERATING ACTIVITIES</t>
  </si>
  <si>
    <t>Profit/(Loss) before tax</t>
  </si>
  <si>
    <t>Adjustment for :-</t>
  </si>
  <si>
    <t>Interest received</t>
  </si>
  <si>
    <t>Gain on disposal of short term investment</t>
  </si>
  <si>
    <t>Bad debts recovered</t>
  </si>
  <si>
    <t>Reversal of allowance for doubtful debts</t>
  </si>
  <si>
    <t>Reversal of impairment loss on short term investment</t>
  </si>
  <si>
    <t>Depreciation</t>
  </si>
  <si>
    <t>Other non-cash items</t>
  </si>
  <si>
    <t>Operating profit before changes in working capital</t>
  </si>
  <si>
    <t>Changes in property development costs</t>
  </si>
  <si>
    <t>Changes in inventories</t>
  </si>
  <si>
    <t>Changes in gross amount due from customers</t>
  </si>
  <si>
    <t>Changes in receivables</t>
  </si>
  <si>
    <t>Changes in payables</t>
  </si>
  <si>
    <t>Tax paid</t>
  </si>
  <si>
    <t>Net cash generated from/(used in) operating activities</t>
  </si>
  <si>
    <t>CASH FLOWS FROM INVESTING ACTIVITIES</t>
  </si>
  <si>
    <t xml:space="preserve">(Increase)/decrease  in deferred expenditure and land </t>
  </si>
  <si>
    <t xml:space="preserve">     held for property development</t>
  </si>
  <si>
    <t>Purchase of of property, plant and equipment</t>
  </si>
  <si>
    <t>Proceeds from disposal of short term investments</t>
  </si>
  <si>
    <t>Dividend received</t>
  </si>
  <si>
    <t>Net cash generated from/(used in) investing activities</t>
  </si>
  <si>
    <t>CASH FLOWS FROM FINANCING ACTIVITIES</t>
  </si>
  <si>
    <t>Repayment of borrowings</t>
  </si>
  <si>
    <t>Repayment of hire purchase liabilities</t>
  </si>
  <si>
    <t>Interest paid</t>
  </si>
  <si>
    <t>Net Change in Cash &amp; Cash Equivalents</t>
  </si>
  <si>
    <t>Cash &amp; Cash Equivalents at beginning of period</t>
  </si>
  <si>
    <t>Effect of changes in exchange rate</t>
  </si>
  <si>
    <t>Cash &amp; Cash Equivalents at end of period</t>
  </si>
  <si>
    <t>Cash &amp; cash equivalents at the end of the financial period comprise the following:</t>
  </si>
  <si>
    <t>Deposits with financial institutions</t>
  </si>
  <si>
    <t>Cash and bank</t>
  </si>
  <si>
    <t>Bank overdrafts</t>
  </si>
  <si>
    <t>Effect of exchange rate changes</t>
  </si>
  <si>
    <t>The condensed cash flow statement should be read in conjunction with the audited financial statements for the</t>
  </si>
  <si>
    <t>year ended 30 June 2007 and the accompanying explanatory notes attached to the interim financial statements .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</si>
  <si>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</si>
  <si>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</si>
  <si>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</si>
  <si>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</si>
  <si>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</si>
  <si>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</si>
  <si>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30 June 2007.  These explanatory notes attached to the interim financial statements provide an explanation of events and</t>
  </si>
  <si>
    <t>transactions that are significant to an understanding of the changes in the financial position and performance of the Group</t>
  </si>
  <si>
    <t>since the year ended 30 June 2007.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</si>
  <si>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</si>
  <si>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</si>
  <si>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</si>
  <si>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 xml:space="preserve">30 June 2007. </t>
  </si>
  <si>
    <t>A3</t>
  </si>
  <si>
    <t>Auditors' Report on Preceding Annual Financial Statements</t>
  </si>
  <si>
    <t>The auditors' report on the financial statements for the year ended 30 June 2007 was not qualified.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</si>
  <si>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</si>
  <si>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</si>
  <si>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</si>
  <si>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</si>
  <si>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</si>
  <si>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There were no unusual items affecting assets, liabilities, equity, net income or cash flows during the financial period to date.</t>
  </si>
  <si>
    <t>A6</t>
  </si>
  <si>
    <t>Changes in Estimates</t>
  </si>
  <si>
    <t>There were no material changes in estimates of amounts reported in prior quarters of the current financial period or changes in</t>
  </si>
  <si>
    <t>estimates of amounts reported in prior financial years that have a material effect in the current quarter.</t>
  </si>
  <si>
    <t>A7</t>
  </si>
  <si>
    <t>Debt and Equity Securities</t>
  </si>
  <si>
    <t>The Company was not involved in any issuance and repayment of debts and equity securities, share buy-backs, share cancellations,</t>
  </si>
  <si>
    <t>shares held as treasury shares and resale of treasury shares for the current financial period.</t>
  </si>
  <si>
    <t>A8</t>
  </si>
  <si>
    <t>Dividend Paid</t>
  </si>
  <si>
    <t>No interim dividend has been paid and/or recommended for the current financial period to date.</t>
  </si>
  <si>
    <t>A9</t>
  </si>
  <si>
    <t>Segmental Information</t>
  </si>
  <si>
    <t>Current financial</t>
  </si>
  <si>
    <t>Comparative financial</t>
  </si>
  <si>
    <t>30 Sep 2007</t>
  </si>
  <si>
    <t>30 Sep 2006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</si>
  <si>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</si>
  <si>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</si>
  <si>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</si>
  <si>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</si>
  <si>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</si>
  <si>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</si>
  <si>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The revenue including inter-segment sales</t>
  </si>
  <si>
    <t>Elimination of inter-segment sales</t>
  </si>
  <si>
    <t>Segmental Information (Cont'd)</t>
  </si>
  <si>
    <t>Segment Results</t>
  </si>
  <si>
    <t>Interest expense</t>
  </si>
  <si>
    <t>Interest income</t>
  </si>
  <si>
    <t>Tax expense</t>
  </si>
  <si>
    <t>Profit/(Loss) after tax</t>
  </si>
  <si>
    <t>A10</t>
  </si>
  <si>
    <t>Carrying Amount of Revalued Assets</t>
  </si>
  <si>
    <t>The valuations of property, plant and equipment have been brought forward without amendment from the financial statements for</t>
  </si>
  <si>
    <t>the year ended 30 June 2007.</t>
  </si>
  <si>
    <t>A11</t>
  </si>
  <si>
    <t xml:space="preserve">Subsequent Events </t>
  </si>
  <si>
    <t>There were no material events subsequent to the end of the current quarter except for the following:</t>
  </si>
  <si>
    <t>i)</t>
  </si>
  <si>
    <t>ii)</t>
  </si>
  <si>
    <t>A12</t>
  </si>
  <si>
    <t>Changes in Composition of the Group</t>
  </si>
  <si>
    <t>There were no other changes in the Composition of the Group for the current financial period to date.</t>
  </si>
  <si>
    <t>A13</t>
  </si>
  <si>
    <t>Changes in Contingent Liabilities and Contingent Assets</t>
  </si>
  <si>
    <t>There were no changes in other contingent liabilities and contingent assets since the last annual balance sheet as at 30 June 2007.</t>
  </si>
  <si>
    <t>A14</t>
  </si>
  <si>
    <t>Capital Commitments</t>
  </si>
  <si>
    <t>Capital Commitments not provided for in the interim financial statements as at 30 September 2007 are as follows: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</si>
  <si>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</si>
  <si>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</si>
  <si>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</si>
  <si>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</si>
  <si>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</si>
  <si>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</si>
  <si>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</si>
  <si>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</si>
  <si>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finance costs.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</si>
  <si>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</si>
  <si>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</si>
  <si>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</si>
  <si>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</si>
  <si>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</si>
  <si>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</si>
  <si>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>Current tax:</t>
  </si>
  <si>
    <t>Malaysian income tax</t>
  </si>
  <si>
    <t xml:space="preserve">Deferred tax </t>
  </si>
  <si>
    <t>Total income tax expense</t>
  </si>
  <si>
    <t xml:space="preserve">The effective tax rate of the Group for the current year to date is disproportionate to the statutory tax rate due to tax on profits of  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</si>
  <si>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</si>
  <si>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</si>
  <si>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</si>
  <si>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There were no sale of unquoted investments and properties for the current financial period to date.</t>
  </si>
  <si>
    <t>B7</t>
  </si>
  <si>
    <t>Quoted Securities</t>
  </si>
  <si>
    <t>a)</t>
  </si>
  <si>
    <t>Total purchase consideration</t>
  </si>
  <si>
    <t>Nil</t>
  </si>
  <si>
    <t>Total sale proceeds</t>
  </si>
  <si>
    <t>Total gain on disposals</t>
  </si>
  <si>
    <t>b)</t>
  </si>
  <si>
    <t>Investment in quoted securities as at 30 September 2007:</t>
  </si>
  <si>
    <t>At cost</t>
  </si>
  <si>
    <t>At book value</t>
  </si>
  <si>
    <t>At Market Value</t>
  </si>
  <si>
    <t>B8</t>
  </si>
  <si>
    <t>Corporate Proposals</t>
  </si>
  <si>
    <t>Status of Corporate Proposals</t>
  </si>
  <si>
    <t>The consortium had on 1 November 2007 entered into a Joint Venture and Shareholders Agreement with SWX Malaysia</t>
  </si>
  <si>
    <t>Status of Utilisation of Proceeds</t>
  </si>
  <si>
    <t>The status of utilisation of proceeds are as follows:</t>
  </si>
  <si>
    <t>Proposed</t>
  </si>
  <si>
    <t>Actual</t>
  </si>
  <si>
    <t>Unutilised</t>
  </si>
  <si>
    <t>Utilisation</t>
  </si>
  <si>
    <t>Amount</t>
  </si>
  <si>
    <t>Purpose</t>
  </si>
  <si>
    <t>Proceeds from Rights Issue:</t>
  </si>
  <si>
    <t>Financing for the KHD Joint Development</t>
  </si>
  <si>
    <t>Financing for the Duta Plaza Project</t>
  </si>
  <si>
    <t>Part financing of the Subscription</t>
  </si>
  <si>
    <t>General working capital</t>
  </si>
  <si>
    <t>Proceeds from Special Issue:</t>
  </si>
  <si>
    <t>Compensation for low coupon payments</t>
  </si>
  <si>
    <t>Stamp duties on Acquisitions</t>
  </si>
  <si>
    <t>RPGT and income tax on OIB's Disposals</t>
  </si>
  <si>
    <t>Payment for defaulted tax of UMP</t>
  </si>
  <si>
    <t>Tax penalty payment</t>
  </si>
  <si>
    <t>Contingency for Duta Plaza Joint Development</t>
  </si>
  <si>
    <t>Restructuring expenses</t>
  </si>
  <si>
    <t>B9</t>
  </si>
  <si>
    <t>Group Borrowings</t>
  </si>
  <si>
    <t>As at 30 September 2007, the Group borrowings are as follows :</t>
  </si>
  <si>
    <t>Short term borrowings :</t>
  </si>
  <si>
    <t>Secured</t>
  </si>
  <si>
    <t xml:space="preserve">Unsecured 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</si>
  <si>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</si>
  <si>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</si>
  <si>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</si>
  <si>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</si>
  <si>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</si>
  <si>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</si>
  <si>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</si>
  <si>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</si>
  <si>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</si>
  <si>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No interim ordinary dividend has been declared for the current financial period ended 30 September 2007 (30 September 2006: Nil).</t>
  </si>
  <si>
    <t>B13</t>
  </si>
  <si>
    <t>Earnings Per Share</t>
  </si>
  <si>
    <t>Basic</t>
  </si>
  <si>
    <t xml:space="preserve">Basic earnings per share amounts are calculated by dividing profit for the period attributable to ordinary equity holders of the </t>
  </si>
  <si>
    <t>Company by the weighted average number of ordinary shares in issue during the period held by the Company.</t>
  </si>
  <si>
    <t>Basic earnings per share (Sen)</t>
  </si>
  <si>
    <t>(b)</t>
  </si>
  <si>
    <t>Diluted</t>
  </si>
  <si>
    <t>For the purpose of calculating diluted earnings per share, the profit for the period attributable to ordinary equity holders of the</t>
  </si>
  <si>
    <t xml:space="preserve">Company and the weighted average number of ordinary shares in issue during the period have been adjusted for the dilutive </t>
  </si>
  <si>
    <t>effects of all potential ordinary shares, i.e. Warrants, ICULS and ICB.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</si>
  <si>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</si>
  <si>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</si>
  <si>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</si>
  <si>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</si>
  <si>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</si>
  <si>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</si>
  <si>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</si>
  <si>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Warrants</t>
  </si>
  <si>
    <t>Diluted earnings per share (Sen)</t>
  </si>
  <si>
    <t>B14</t>
  </si>
  <si>
    <t>Status of the Proposed Disposal of Companies</t>
  </si>
  <si>
    <t xml:space="preserve">During the financial period, the Company has not entered into any agreement to dispose the entire equity interest in MA Realty </t>
  </si>
  <si>
    <t>Sdn. Bhd., Naturelle Sdn. Bhd. and Harta Sekata Sdn. Bhd.</t>
  </si>
  <si>
    <t>On behalf of the Board</t>
  </si>
  <si>
    <t>Lim Yoke Si</t>
  </si>
  <si>
    <t>Company Secretary</t>
  </si>
  <si>
    <t>Kuala Lumpur</t>
  </si>
  <si>
    <t>Irredeemable Convertible Convertible Unsecured Loan Stocks ("ICULS")</t>
  </si>
  <si>
    <t>For the First Quarter Ended 30 September 2007</t>
  </si>
  <si>
    <t>Equity holder of the Company</t>
  </si>
  <si>
    <t xml:space="preserve">The condensed consolidated income statements should be read in conjunction with the audited financial statements for the </t>
  </si>
  <si>
    <t>year ended 30 June 2007 and the accompanying explanatory notes attached to the interim financial statements.</t>
  </si>
  <si>
    <t>The condensed consolidated balance sheet should be read in conjunction with the audited financial statements for the year ended</t>
  </si>
  <si>
    <t>30 June 2007 and the accompanying explanatory notes attached to the interim financial statements.</t>
  </si>
  <si>
    <t>equity holders of the Company:</t>
  </si>
  <si>
    <t>Net cash used in financing activities</t>
  </si>
  <si>
    <t>With the completion of the restructuring scheme on 27 April 2007, the Group expects to register improvements in its financial results</t>
  </si>
  <si>
    <t xml:space="preserve">Comparative </t>
  </si>
  <si>
    <t>of the Company</t>
  </si>
  <si>
    <t xml:space="preserve">Profit attributable to ordinary equity holders </t>
  </si>
  <si>
    <t>of the Company (RM'000)</t>
  </si>
  <si>
    <t>shares in issue ('000)</t>
  </si>
  <si>
    <t>holders of the Company</t>
  </si>
  <si>
    <t xml:space="preserve">Adjusted profit attributable to ordinary equity </t>
  </si>
  <si>
    <t>Adjusted weighted average number of</t>
  </si>
  <si>
    <t>of ordinary shares</t>
  </si>
  <si>
    <t>(Restated)</t>
  </si>
  <si>
    <t xml:space="preserve">On 17 October 2007, a 100% owned subsidiary of the Company, Olympia Properties Sdn. Bhd. ("OPSB") subscribed for 42 </t>
  </si>
  <si>
    <t xml:space="preserve">ordinary shares of RM1.00 each, representing 42% equity interest in Allied Parade Sdn. Bhd. pursuant to the consortium </t>
  </si>
  <si>
    <t xml:space="preserve">agreement dated 14 February 2003 between OPSB and KH Estates Sdn. Bhd. ("KHE").  The remaining 58% equity interest is </t>
  </si>
  <si>
    <t>held by KHE.</t>
  </si>
  <si>
    <t xml:space="preserve">On 26 October 2007, a 77.56% owned subsidiary of the Company, Jupiter Securities Sdn. Bhd. ("JSSB") had alloted 15,888,500 </t>
  </si>
  <si>
    <t xml:space="preserve">The Group's revenue for the current quarter ended 30 September 2007 increased to RM89.9 million from RM53.8 million in the </t>
  </si>
  <si>
    <t>quarter ended 30 September 2006.  The increase in Group's revenue was mainly due to higher sales registered by property develop-</t>
  </si>
  <si>
    <t>ment and leisure divisions.</t>
  </si>
  <si>
    <t xml:space="preserve">The profit after taxation attributable to members of the Company for the current quarter ended 30 September 2007 increased to </t>
  </si>
  <si>
    <t>RM14.5 million from loss after tax RM30.6 million in the quarter ended 30 September 2006 which was mainly due to higher profit</t>
  </si>
  <si>
    <t xml:space="preserve">generated from property development and leisure divisions and lower finance costs. </t>
  </si>
  <si>
    <t xml:space="preserve">The Group's  profit before taxation attributable to members of the Company for the current quarter ended 30 September 2007 </t>
  </si>
  <si>
    <t xml:space="preserve">increased to RM17.1 million from loss before tax RM31.6 million in the quarter ended 30 September 2006 which was mainly due to </t>
  </si>
  <si>
    <t>higher profit generated from property development and leisure divisions and lower finance costs.</t>
  </si>
  <si>
    <t xml:space="preserve">Olympia Properties Sdn. Bhd. ("OPSB") had on 17 October 2007 subscribed for 42% equity interest representing 42 </t>
  </si>
  <si>
    <t>ordinary shares of RM1.00 each at par in Allied Parade Sdn. Bhd. pursuant to the consortium agreement dated 14 February</t>
  </si>
  <si>
    <t xml:space="preserve">Limited ("SWPF Co"), a wholly-owned subsidiary of Stonehage Westcity Property Fund Limited, to carry out the proposed </t>
  </si>
  <si>
    <t xml:space="preserve">mixed development of a piece of land measuring in area approximately 8.784 acres net situated in the vicinity of Kenny </t>
  </si>
  <si>
    <t xml:space="preserve">Heights and Mount Kiara.  The consortium and SWPF Co would take up 60% and 40% respectively in the equity share of </t>
  </si>
  <si>
    <t>the new joint venture company.</t>
  </si>
  <si>
    <t>RM1.00 each to the Company pursuant to debt novation under the Modified Workout Proposal dated 15 November 2005.</t>
  </si>
  <si>
    <t>"A" class Redeemable Convertible Cumulative Preference Shares of RM0.10 each in the capital of JSSB at an issue price of</t>
  </si>
  <si>
    <t xml:space="preserve">for the current financial year ending 30 June 2008 due to higher contribution from the property development division and lower </t>
  </si>
  <si>
    <t xml:space="preserve">Jupiter Securities Sdn. Bhd. ("JSSB") had on 10 September 2007, received a letter dated  7 September 2007 from the </t>
  </si>
  <si>
    <t xml:space="preserve">Securities Commission stating that the condition previously imposed for JSSB to merge with at least one (1) other </t>
  </si>
  <si>
    <t>2003 between OPSB and KH Estates Sdn. Bhd. ("KHE"). The remaining 58% equity interest is held by KHE.</t>
  </si>
  <si>
    <t>stockbroking company is no longer applicable.</t>
  </si>
  <si>
    <t>20 November 2007</t>
  </si>
  <si>
    <t>Purchases and disposals of quoted securities: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</si>
</sst>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64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64" fontId="4" fillId="0" borderId="0" xfId="15" applyNumberFormat="1" applyFont="1" applyFill="1" applyAlignment="1">
      <alignment/>
    </xf>
    <xf numFmtId="164" fontId="1" fillId="0" borderId="0" xfId="15" applyNumberFormat="1" applyFont="1" applyFill="1" applyAlignment="1" quotePrefix="1">
      <alignment horizontal="center"/>
    </xf>
    <xf numFmtId="164" fontId="1" fillId="0" borderId="0" xfId="15" applyNumberFormat="1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64" fontId="2" fillId="0" borderId="2" xfId="15" applyNumberFormat="1" applyFont="1" applyFill="1" applyBorder="1" applyAlignment="1">
      <alignment/>
    </xf>
    <xf numFmtId="164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43" fontId="2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 horizontal="right"/>
    </xf>
    <xf numFmtId="165" fontId="2" fillId="0" borderId="0" xfId="15" applyNumberFormat="1" applyFont="1" applyFill="1" applyAlignment="1">
      <alignment horizontal="center"/>
    </xf>
    <xf numFmtId="164" fontId="2" fillId="0" borderId="3" xfId="19" applyNumberFormat="1" applyFont="1" applyFill="1" applyBorder="1">
      <alignment/>
      <protection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64" fontId="2" fillId="0" borderId="6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2" borderId="0" xfId="20" applyFont="1" applyFill="1">
      <alignment/>
      <protection/>
    </xf>
    <xf numFmtId="0" fontId="4" fillId="2" borderId="0" xfId="20" applyFont="1" applyFill="1" applyAlignment="1">
      <alignment horizontal="right"/>
      <protection/>
    </xf>
    <xf numFmtId="0" fontId="1" fillId="2" borderId="0" xfId="20" applyFont="1" applyFill="1">
      <alignment/>
      <protection/>
    </xf>
    <xf numFmtId="0" fontId="5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right"/>
      <protection/>
    </xf>
    <xf numFmtId="0" fontId="1" fillId="2" borderId="8" xfId="20" applyFont="1" applyFill="1" applyBorder="1" applyAlignment="1" quotePrefix="1">
      <alignment horizontal="centerContinuous"/>
      <protection/>
    </xf>
    <xf numFmtId="0" fontId="2" fillId="2" borderId="3" xfId="20" applyFont="1" applyFill="1" applyBorder="1" applyAlignment="1">
      <alignment horizontal="centerContinuous"/>
      <protection/>
    </xf>
    <xf numFmtId="0" fontId="1" fillId="2" borderId="4" xfId="20" applyFont="1" applyFill="1" applyBorder="1" applyAlignment="1">
      <alignment horizontal="right"/>
      <protection/>
    </xf>
    <xf numFmtId="0" fontId="1" fillId="2" borderId="9" xfId="20" applyFont="1" applyFill="1" applyBorder="1" applyAlignment="1">
      <alignment horizontal="right"/>
      <protection/>
    </xf>
    <xf numFmtId="0" fontId="1" fillId="2" borderId="10" xfId="20" applyFont="1" applyFill="1" applyBorder="1" applyAlignment="1">
      <alignment horizontal="right"/>
      <protection/>
    </xf>
    <xf numFmtId="0" fontId="1" fillId="2" borderId="11" xfId="20" applyFont="1" applyFill="1" applyBorder="1" applyAlignment="1">
      <alignment horizontal="right"/>
      <protection/>
    </xf>
    <xf numFmtId="0" fontId="1" fillId="2" borderId="0" xfId="20" applyFont="1" applyFill="1" applyBorder="1" applyAlignment="1">
      <alignment horizontal="right"/>
      <protection/>
    </xf>
    <xf numFmtId="0" fontId="1" fillId="2" borderId="5" xfId="20" applyFont="1" applyFill="1" applyBorder="1" applyAlignment="1">
      <alignment horizontal="right"/>
      <protection/>
    </xf>
    <xf numFmtId="0" fontId="1" fillId="2" borderId="12" xfId="20" applyFont="1" applyFill="1" applyBorder="1" applyAlignment="1">
      <alignment horizontal="right"/>
      <protection/>
    </xf>
    <xf numFmtId="0" fontId="2" fillId="2" borderId="5" xfId="20" applyFont="1" applyFill="1" applyBorder="1">
      <alignment/>
      <protection/>
    </xf>
    <xf numFmtId="0" fontId="2" fillId="2" borderId="12" xfId="20" applyFont="1" applyFill="1" applyBorder="1">
      <alignment/>
      <protection/>
    </xf>
    <xf numFmtId="0" fontId="1" fillId="2" borderId="13" xfId="20" applyFont="1" applyFill="1" applyBorder="1" applyAlignment="1">
      <alignment horizontal="right"/>
      <protection/>
    </xf>
    <xf numFmtId="0" fontId="1" fillId="2" borderId="1" xfId="20" applyFont="1" applyFill="1" applyBorder="1" applyAlignment="1">
      <alignment horizontal="right"/>
      <protection/>
    </xf>
    <xf numFmtId="0" fontId="1" fillId="2" borderId="6" xfId="20" applyFont="1" applyFill="1" applyBorder="1" applyAlignment="1">
      <alignment horizontal="right"/>
      <protection/>
    </xf>
    <xf numFmtId="0" fontId="1" fillId="2" borderId="14" xfId="20" applyFont="1" applyFill="1" applyBorder="1" applyAlignment="1">
      <alignment horizontal="right"/>
      <protection/>
    </xf>
    <xf numFmtId="0" fontId="2" fillId="2" borderId="0" xfId="20" applyFont="1" applyFill="1" applyBorder="1">
      <alignment/>
      <protection/>
    </xf>
    <xf numFmtId="164" fontId="2" fillId="2" borderId="0" xfId="15" applyNumberFormat="1" applyFont="1" applyFill="1" applyAlignment="1">
      <alignment/>
    </xf>
    <xf numFmtId="0" fontId="4" fillId="0" borderId="0" xfId="20" applyFont="1" applyFill="1" applyAlignment="1">
      <alignment horizontal="right"/>
      <protection/>
    </xf>
    <xf numFmtId="164" fontId="4" fillId="0" borderId="0" xfId="20" applyNumberFormat="1" applyFont="1" applyFill="1" applyAlignment="1">
      <alignment horizontal="right"/>
      <protection/>
    </xf>
    <xf numFmtId="164" fontId="2" fillId="2" borderId="7" xfId="15" applyNumberFormat="1" applyFont="1" applyFill="1" applyBorder="1" applyAlignment="1">
      <alignment/>
    </xf>
    <xf numFmtId="0" fontId="1" fillId="2" borderId="15" xfId="20" applyFont="1" applyFill="1" applyBorder="1" applyAlignment="1">
      <alignment horizontal="right"/>
      <protection/>
    </xf>
    <xf numFmtId="0" fontId="1" fillId="2" borderId="11" xfId="20" applyFont="1" applyFill="1" applyBorder="1" applyAlignment="1">
      <alignment horizontal="right" vertical="top"/>
      <protection/>
    </xf>
    <xf numFmtId="0" fontId="1" fillId="2" borderId="0" xfId="20" applyFont="1" applyFill="1" applyAlignment="1">
      <alignment horizontal="right" vertical="top"/>
      <protection/>
    </xf>
    <xf numFmtId="0" fontId="2" fillId="2" borderId="10" xfId="20" applyFont="1" applyFill="1" applyBorder="1">
      <alignment/>
      <protection/>
    </xf>
    <xf numFmtId="0" fontId="1" fillId="2" borderId="0" xfId="20" applyFont="1" applyFill="1" applyAlignment="1">
      <alignment horizontal="right"/>
      <protection/>
    </xf>
    <xf numFmtId="0" fontId="1" fillId="2" borderId="1" xfId="20" applyFont="1" applyFill="1" applyBorder="1" applyAlignment="1">
      <alignment horizontal="right" vertical="top"/>
      <protection/>
    </xf>
    <xf numFmtId="164" fontId="2" fillId="2" borderId="0" xfId="15" applyNumberFormat="1" applyFont="1" applyFill="1" applyBorder="1" applyAlignment="1">
      <alignment/>
    </xf>
    <xf numFmtId="164" fontId="2" fillId="0" borderId="0" xfId="20" applyNumberFormat="1" applyFont="1" applyFill="1">
      <alignment/>
      <protection/>
    </xf>
    <xf numFmtId="164" fontId="2" fillId="2" borderId="0" xfId="20" applyNumberFormat="1" applyFont="1" applyFill="1">
      <alignment/>
      <protection/>
    </xf>
    <xf numFmtId="0" fontId="2" fillId="2" borderId="16" xfId="20" applyFont="1" applyFill="1" applyBorder="1" applyAlignment="1">
      <alignment horizontal="centerContinuous"/>
      <protection/>
    </xf>
    <xf numFmtId="0" fontId="2" fillId="2" borderId="12" xfId="20" applyFont="1" applyFill="1" applyBorder="1" applyAlignment="1">
      <alignment horizontal="right"/>
      <protection/>
    </xf>
    <xf numFmtId="0" fontId="2" fillId="2" borderId="0" xfId="20" applyFont="1" applyFill="1" applyBorder="1" applyAlignment="1">
      <alignment horizontal="right"/>
      <protection/>
    </xf>
    <xf numFmtId="164" fontId="4" fillId="2" borderId="0" xfId="20" applyNumberFormat="1" applyFont="1" applyFill="1" applyAlignment="1">
      <alignment horizontal="right"/>
      <protection/>
    </xf>
    <xf numFmtId="164" fontId="2" fillId="2" borderId="15" xfId="15" applyNumberFormat="1" applyFont="1" applyFill="1" applyBorder="1" applyAlignment="1">
      <alignment/>
    </xf>
    <xf numFmtId="164" fontId="2" fillId="2" borderId="11" xfId="15" applyNumberFormat="1" applyFont="1" applyFill="1" applyBorder="1" applyAlignment="1">
      <alignment/>
    </xf>
    <xf numFmtId="0" fontId="2" fillId="2" borderId="9" xfId="20" applyFont="1" applyFill="1" applyBorder="1">
      <alignment/>
      <protection/>
    </xf>
    <xf numFmtId="164" fontId="1" fillId="2" borderId="10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/>
    </xf>
    <xf numFmtId="0" fontId="1" fillId="2" borderId="12" xfId="20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6" fillId="2" borderId="0" xfId="20" applyFont="1" applyFill="1" applyAlignment="1">
      <alignment horizontal="right"/>
      <protection/>
    </xf>
    <xf numFmtId="164" fontId="1" fillId="2" borderId="13" xfId="15" applyNumberFormat="1" applyFont="1" applyFill="1" applyBorder="1" applyAlignment="1">
      <alignment horizontal="right"/>
    </xf>
    <xf numFmtId="164" fontId="1" fillId="2" borderId="1" xfId="15" applyNumberFormat="1" applyFont="1" applyFill="1" applyBorder="1" applyAlignment="1">
      <alignment horizontal="right"/>
    </xf>
    <xf numFmtId="164" fontId="2" fillId="2" borderId="0" xfId="20" applyNumberFormat="1" applyFont="1" applyFill="1" applyBorder="1">
      <alignment/>
      <protection/>
    </xf>
    <xf numFmtId="164" fontId="2" fillId="2" borderId="7" xfId="20" applyNumberFormat="1" applyFont="1" applyFill="1" applyBorder="1">
      <alignment/>
      <protection/>
    </xf>
    <xf numFmtId="38" fontId="2" fillId="2" borderId="0" xfId="19" applyFont="1" applyFill="1">
      <alignment/>
      <protection/>
    </xf>
    <xf numFmtId="0" fontId="7" fillId="0" borderId="0" xfId="19" applyNumberFormat="1" applyFont="1" applyFill="1" applyAlignment="1" quotePrefix="1">
      <alignment horizontal="left"/>
      <protection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Border="1" applyAlignment="1">
      <alignment horizontal="centerContinuous"/>
    </xf>
    <xf numFmtId="164" fontId="4" fillId="0" borderId="0" xfId="15" applyNumberFormat="1" applyFont="1" applyFill="1" applyAlignment="1">
      <alignment horizontal="left"/>
    </xf>
    <xf numFmtId="0" fontId="1" fillId="0" borderId="0" xfId="19" applyNumberFormat="1" applyFont="1" applyFill="1" applyAlignment="1">
      <alignment horizontal="center"/>
      <protection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 quotePrefix="1">
      <alignment horizontal="center"/>
    </xf>
    <xf numFmtId="0" fontId="1" fillId="0" borderId="0" xfId="19" applyNumberFormat="1" applyFont="1" applyFill="1" applyAlignment="1" quotePrefix="1">
      <alignment horizontal="center"/>
      <protection/>
    </xf>
    <xf numFmtId="0" fontId="2" fillId="0" borderId="0" xfId="19" applyNumberFormat="1" applyFont="1" applyFill="1" applyBorder="1">
      <alignment/>
      <protection/>
    </xf>
    <xf numFmtId="164" fontId="2" fillId="3" borderId="0" xfId="15" applyNumberFormat="1" applyFont="1" applyFill="1" applyAlignment="1">
      <alignment/>
    </xf>
    <xf numFmtId="164" fontId="2" fillId="0" borderId="1" xfId="19" applyNumberFormat="1" applyFont="1" applyFill="1" applyBorder="1">
      <alignment/>
      <protection/>
    </xf>
    <xf numFmtId="164" fontId="2" fillId="0" borderId="0" xfId="19" applyNumberFormat="1" applyFont="1" applyFill="1" applyBorder="1">
      <alignment/>
      <protection/>
    </xf>
    <xf numFmtId="164" fontId="4" fillId="0" borderId="0" xfId="19" applyNumberFormat="1" applyFont="1" applyFill="1">
      <alignment/>
      <protection/>
    </xf>
    <xf numFmtId="164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8" fillId="0" borderId="0" xfId="19" applyNumberFormat="1" applyFont="1" applyFill="1">
      <alignment/>
      <protection/>
    </xf>
    <xf numFmtId="0" fontId="8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64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64" fontId="2" fillId="0" borderId="0" xfId="15" applyNumberFormat="1" applyFont="1" applyFill="1" applyAlignment="1">
      <alignment horizontal="center"/>
    </xf>
    <xf numFmtId="49" fontId="9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19" applyNumberFormat="1" applyFont="1" applyFill="1" applyAlignment="1">
      <alignment horizontal="right"/>
      <protection/>
    </xf>
    <xf numFmtId="164" fontId="2" fillId="0" borderId="17" xfId="19" applyNumberFormat="1" applyFont="1" applyFill="1" applyBorder="1">
      <alignment/>
      <protection/>
    </xf>
    <xf numFmtId="0" fontId="10" fillId="0" borderId="0" xfId="19" applyNumberFormat="1" applyFont="1" applyFill="1" applyBorder="1" applyAlignment="1">
      <alignment horizontal="center" vertical="top"/>
      <protection/>
    </xf>
    <xf numFmtId="41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64" fontId="2" fillId="0" borderId="18" xfId="19" applyNumberFormat="1" applyFont="1" applyFill="1" applyBorder="1" applyAlignment="1">
      <alignment/>
      <protection/>
    </xf>
    <xf numFmtId="164" fontId="2" fillId="0" borderId="0" xfId="19" applyNumberFormat="1" applyFont="1" applyFill="1" applyBorder="1" applyAlignment="1">
      <alignment/>
      <protection/>
    </xf>
    <xf numFmtId="0" fontId="8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64" fontId="2" fillId="0" borderId="0" xfId="19" applyNumberFormat="1" applyFont="1" applyFill="1" applyAlignment="1" quotePrefix="1">
      <alignment horizontal="center"/>
      <protection/>
    </xf>
    <xf numFmtId="164" fontId="9" fillId="0" borderId="0" xfId="19" applyNumberFormat="1" applyFont="1" applyFill="1" applyAlignment="1" quotePrefix="1">
      <alignment horizontal="center"/>
      <protection/>
    </xf>
    <xf numFmtId="164" fontId="9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>
      <alignment/>
      <protection/>
    </xf>
    <xf numFmtId="164" fontId="2" fillId="0" borderId="0" xfId="15" applyNumberFormat="1" applyFont="1" applyFill="1" applyAlignment="1">
      <alignment/>
    </xf>
    <xf numFmtId="37" fontId="2" fillId="0" borderId="17" xfId="19" applyNumberFormat="1" applyFont="1" applyFill="1" applyBorder="1">
      <alignment/>
      <protection/>
    </xf>
    <xf numFmtId="0" fontId="10" fillId="0" borderId="0" xfId="19" applyNumberFormat="1" applyFont="1" applyFill="1" applyAlignment="1">
      <alignment horizontal="right" vertical="top"/>
      <protection/>
    </xf>
    <xf numFmtId="38" fontId="10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43" fontId="2" fillId="0" borderId="0" xfId="19" applyNumberFormat="1" applyFont="1" applyFill="1">
      <alignment/>
      <protection/>
    </xf>
    <xf numFmtId="38" fontId="2" fillId="0" borderId="18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38" fontId="2" fillId="0" borderId="0" xfId="19" applyNumberFormat="1" applyFont="1" applyFill="1" applyAlignment="1">
      <alignment horizontal="center" vertical="top"/>
      <protection/>
    </xf>
    <xf numFmtId="38" fontId="2" fillId="0" borderId="0" xfId="19" applyNumberFormat="1" applyFont="1" applyFill="1" applyBorder="1">
      <alignment/>
      <protection/>
    </xf>
    <xf numFmtId="38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Border="1" applyAlignment="1">
      <alignment horizontal="center"/>
      <protection/>
    </xf>
    <xf numFmtId="38" fontId="2" fillId="0" borderId="0" xfId="19" applyNumberFormat="1" applyFont="1" applyFill="1" applyAlignment="1">
      <alignment horizontal="center"/>
      <protection/>
    </xf>
    <xf numFmtId="38" fontId="10" fillId="0" borderId="0" xfId="19" applyNumberFormat="1" applyFont="1" applyFill="1">
      <alignment/>
      <protection/>
    </xf>
    <xf numFmtId="38" fontId="2" fillId="0" borderId="0" xfId="15" applyNumberFormat="1" applyFont="1" applyFill="1" applyAlignment="1">
      <alignment/>
    </xf>
    <xf numFmtId="38" fontId="2" fillId="0" borderId="0" xfId="19" applyNumberFormat="1" applyFont="1" applyFill="1" applyAlignment="1">
      <alignment horizontal="left" vertical="justify"/>
      <protection/>
    </xf>
    <xf numFmtId="164" fontId="2" fillId="0" borderId="0" xfId="19" applyNumberFormat="1" applyFont="1" applyFill="1" applyAlignment="1">
      <alignment horizontal="center" vertical="top"/>
      <protection/>
    </xf>
    <xf numFmtId="164" fontId="2" fillId="0" borderId="0" xfId="15" applyNumberFormat="1" applyFont="1" applyFill="1" applyBorder="1" applyAlignment="1">
      <alignment/>
    </xf>
    <xf numFmtId="38" fontId="2" fillId="0" borderId="0" xfId="0" applyNumberFormat="1" applyFont="1" applyAlignment="1">
      <alignment/>
    </xf>
    <xf numFmtId="164" fontId="2" fillId="0" borderId="7" xfId="19" applyNumberFormat="1" applyFont="1" applyFill="1" applyBorder="1" applyAlignment="1">
      <alignment horizontal="center" vertical="top"/>
      <protection/>
    </xf>
    <xf numFmtId="38" fontId="2" fillId="0" borderId="0" xfId="0" applyNumberFormat="1" applyFont="1" applyFill="1" applyAlignment="1">
      <alignment/>
    </xf>
    <xf numFmtId="38" fontId="2" fillId="0" borderId="0" xfId="19" applyNumberFormat="1" applyFont="1" applyFill="1" applyAlignment="1">
      <alignment horizontal="justify" vertical="justify"/>
      <protection/>
    </xf>
    <xf numFmtId="38" fontId="2" fillId="0" borderId="0" xfId="0" applyNumberFormat="1" applyFont="1" applyAlignment="1">
      <alignment horizontal="justify" vertical="justify"/>
    </xf>
    <xf numFmtId="38" fontId="4" fillId="0" borderId="0" xfId="19" applyNumberFormat="1" applyFont="1" applyFill="1">
      <alignment/>
      <protection/>
    </xf>
    <xf numFmtId="0" fontId="1" fillId="0" borderId="0" xfId="19" applyNumberFormat="1" applyFont="1" applyFill="1" applyAlignment="1" quotePrefix="1">
      <alignment/>
      <protection/>
    </xf>
    <xf numFmtId="164" fontId="2" fillId="0" borderId="1" xfId="19" applyNumberFormat="1" applyFont="1" applyFill="1" applyBorder="1" applyAlignment="1">
      <alignment horizontal="right"/>
      <protection/>
    </xf>
    <xf numFmtId="164" fontId="2" fillId="0" borderId="17" xfId="15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15" applyNumberFormat="1" applyFont="1" applyFill="1" applyAlignment="1" quotePrefix="1">
      <alignment/>
    </xf>
    <xf numFmtId="164" fontId="2" fillId="0" borderId="2" xfId="19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49" fontId="9" fillId="0" borderId="0" xfId="19" applyNumberFormat="1" applyFont="1" applyFill="1" applyAlignment="1" quotePrefix="1">
      <alignment horizontal="center"/>
      <protection/>
    </xf>
    <xf numFmtId="0" fontId="2" fillId="0" borderId="0" xfId="19" applyNumberFormat="1" applyFont="1" applyFill="1" applyAlignment="1">
      <alignment horizontal="right" vertical="top"/>
      <protection/>
    </xf>
    <xf numFmtId="0" fontId="10" fillId="0" borderId="0" xfId="19" applyNumberFormat="1" applyFont="1" applyFill="1">
      <alignment/>
      <protection/>
    </xf>
    <xf numFmtId="165" fontId="2" fillId="0" borderId="2" xfId="19" applyNumberFormat="1" applyFont="1" applyFill="1" applyBorder="1">
      <alignment/>
      <protection/>
    </xf>
    <xf numFmtId="166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64" fontId="9" fillId="0" borderId="0" xfId="19" applyNumberFormat="1" applyFont="1" applyFill="1" applyAlignment="1" quotePrefix="1">
      <alignment horizontal="right" vertical="top"/>
      <protection/>
    </xf>
    <xf numFmtId="164" fontId="2" fillId="0" borderId="0" xfId="19" applyNumberFormat="1" applyFont="1" applyFill="1" applyAlignment="1">
      <alignment horizontal="right" vertical="top"/>
      <protection/>
    </xf>
    <xf numFmtId="165" fontId="2" fillId="0" borderId="2" xfId="19" applyNumberFormat="1" applyFont="1" applyFill="1" applyBorder="1" applyAlignment="1">
      <alignment horizontal="right" vertical="top"/>
      <protection/>
    </xf>
    <xf numFmtId="165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center"/>
    </xf>
    <xf numFmtId="164" fontId="2" fillId="0" borderId="1" xfId="15" applyNumberFormat="1" applyFont="1" applyFill="1" applyBorder="1" applyAlignment="1" quotePrefix="1">
      <alignment horizontal="center"/>
    </xf>
    <xf numFmtId="164" fontId="2" fillId="0" borderId="0" xfId="15" applyNumberFormat="1" applyFont="1" applyFill="1" applyAlignment="1" quotePrefix="1">
      <alignment horizontal="center"/>
    </xf>
    <xf numFmtId="164" fontId="2" fillId="0" borderId="11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2" fillId="0" borderId="0" xfId="19" applyNumberFormat="1" applyFont="1" applyFill="1" quotePrefix="1">
      <alignment/>
      <protection/>
    </xf>
    <xf numFmtId="164" fontId="1" fillId="0" borderId="0" xfId="19" applyNumberFormat="1" applyFont="1" applyFill="1" applyAlignment="1">
      <alignment horizontal="center"/>
      <protection/>
    </xf>
    <xf numFmtId="0" fontId="3" fillId="0" borderId="0" xfId="19" applyNumberFormat="1" applyFont="1" applyFill="1" applyAlignment="1" quotePrefix="1">
      <alignment horizontal="left"/>
      <protection/>
    </xf>
    <xf numFmtId="38" fontId="3" fillId="2" borderId="0" xfId="19" applyFont="1" applyFill="1" applyAlignment="1">
      <alignment horizontal="left"/>
      <protection/>
    </xf>
    <xf numFmtId="38" fontId="7" fillId="2" borderId="0" xfId="19" applyFont="1" applyFill="1" applyAlignment="1">
      <alignment horizontal="left"/>
      <protection/>
    </xf>
    <xf numFmtId="0" fontId="7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5" fillId="2" borderId="0" xfId="20" applyFont="1" applyFill="1">
      <alignment/>
      <protection/>
    </xf>
    <xf numFmtId="0" fontId="11" fillId="0" borderId="0" xfId="19" applyNumberFormat="1" applyFont="1" applyFill="1" applyAlignment="1">
      <alignment horizontal="left"/>
      <protection/>
    </xf>
    <xf numFmtId="0" fontId="11" fillId="0" borderId="0" xfId="19" applyNumberFormat="1" applyFont="1" applyFill="1" applyAlignment="1" quotePrefix="1">
      <alignment horizontal="left"/>
      <protection/>
    </xf>
    <xf numFmtId="164" fontId="2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1" xfId="19" applyNumberFormat="1" applyFont="1" applyFill="1" applyBorder="1" applyAlignment="1">
      <alignment horizontal="right" vertical="top"/>
      <protection/>
    </xf>
    <xf numFmtId="0" fontId="2" fillId="0" borderId="1" xfId="19" applyNumberFormat="1" applyFont="1" applyFill="1" applyBorder="1" applyAlignment="1">
      <alignment horizontal="right"/>
      <protection/>
    </xf>
    <xf numFmtId="0" fontId="2" fillId="0" borderId="2" xfId="19" applyNumberFormat="1" applyFont="1" applyFill="1" applyBorder="1" applyAlignment="1">
      <alignment horizontal="right"/>
      <protection/>
    </xf>
    <xf numFmtId="164" fontId="2" fillId="0" borderId="0" xfId="19" applyNumberFormat="1" applyFont="1" applyFill="1" applyBorder="1" applyAlignment="1">
      <alignment horizontal="right"/>
      <protection/>
    </xf>
    <xf numFmtId="164" fontId="2" fillId="0" borderId="0" xfId="19" applyNumberFormat="1" applyFont="1" applyFill="1" applyAlignment="1">
      <alignment horizontal="left"/>
      <protection/>
    </xf>
    <xf numFmtId="164" fontId="1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Normal_OIB31Mar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fwong\LOCALS~1\Temp\OIB%20Consol%20-%20Sep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BS"/>
      <sheetName val="Trading PL"/>
      <sheetName val="Inco"/>
      <sheetName val="RPT"/>
      <sheetName val="Inco(reconcile)"/>
      <sheetName val="CF-AR"/>
      <sheetName val="XXAddn Info"/>
      <sheetName val="Other disposals07"/>
      <sheetName val="Acq07"/>
      <sheetName val="xxproof"/>
      <sheetName val="xxx"/>
      <sheetName val="xxxx"/>
      <sheetName val="xx"/>
      <sheetName val="Sheet2"/>
      <sheetName val="Affiliates"/>
      <sheetName val="CF-co level"/>
      <sheetName val="xxisposal co-BS"/>
      <sheetName val="xxDisposal Co-PL"/>
      <sheetName val="xxDisposal Elimination"/>
      <sheetName val="xxDisposals07"/>
      <sheetName val="xxChanges"/>
    </sheetNames>
    <sheetDataSet>
      <sheetData sheetId="0">
        <row r="17">
          <cell r="H17">
            <v>2007</v>
          </cell>
        </row>
        <row r="19">
          <cell r="U19" t="str">
            <v>30 Sep </v>
          </cell>
          <cell r="X19" t="str">
            <v>30 Jun 2007 </v>
          </cell>
        </row>
        <row r="21">
          <cell r="T21" t="str">
            <v>30 September 2007</v>
          </cell>
          <cell r="U21" t="str">
            <v>30 Sep 2007</v>
          </cell>
        </row>
      </sheetData>
      <sheetData sheetId="3">
        <row r="11">
          <cell r="F11" t="str">
            <v>30 Sep 2007</v>
          </cell>
          <cell r="L11" t="str">
            <v>30 Sep 2006</v>
          </cell>
        </row>
        <row r="23">
          <cell r="L23">
            <v>-32129</v>
          </cell>
        </row>
        <row r="28">
          <cell r="L28">
            <v>-20</v>
          </cell>
        </row>
        <row r="36">
          <cell r="J36">
            <v>14465.9056056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97" t="s">
        <v>74</v>
      </c>
    </row>
    <row r="2" ht="12.75">
      <c r="A2" s="3" t="s">
        <v>0</v>
      </c>
    </row>
    <row r="3" ht="12.75">
      <c r="A3" s="4"/>
    </row>
    <row r="4" ht="14.25">
      <c r="A4" s="198" t="s">
        <v>1</v>
      </c>
    </row>
    <row r="5" ht="13.5" customHeight="1">
      <c r="A5" s="199" t="s">
        <v>338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83" t="s">
        <v>3</v>
      </c>
      <c r="G8" s="83"/>
      <c r="H8" s="83"/>
      <c r="J8" s="211" t="s">
        <v>4</v>
      </c>
      <c r="K8" s="211"/>
      <c r="L8" s="211"/>
    </row>
    <row r="9" spans="6:12" ht="12.75">
      <c r="F9" s="8" t="s">
        <v>5</v>
      </c>
      <c r="G9" s="8"/>
      <c r="H9" s="87" t="s">
        <v>6</v>
      </c>
      <c r="I9" s="185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88" t="s">
        <v>7</v>
      </c>
      <c r="I10" s="185"/>
      <c r="J10" s="8" t="s">
        <v>8</v>
      </c>
      <c r="K10" s="7"/>
      <c r="L10" s="8" t="s">
        <v>8</v>
      </c>
    </row>
    <row r="11" spans="6:12" ht="12.75">
      <c r="F11" s="7" t="str">
        <f>+'[1]Customise'!U21</f>
        <v>30 Sep 2007</v>
      </c>
      <c r="G11" s="7"/>
      <c r="H11" s="88" t="str">
        <f>+'[1]Customise'!U19&amp;'[1]Customise'!H17-1</f>
        <v>30 Sep 2006</v>
      </c>
      <c r="I11" s="185"/>
      <c r="J11" s="7" t="str">
        <f>+F11</f>
        <v>30 Sep 2007</v>
      </c>
      <c r="K11" s="7"/>
      <c r="L11" s="7" t="str">
        <f>+H11</f>
        <v>30 Sep 2006</v>
      </c>
    </row>
    <row r="12" spans="6:12" ht="12.75">
      <c r="F12" s="8" t="s">
        <v>9</v>
      </c>
      <c r="G12" s="8"/>
      <c r="H12" s="88" t="s">
        <v>9</v>
      </c>
      <c r="I12" s="8"/>
      <c r="J12" s="8" t="s">
        <v>9</v>
      </c>
      <c r="K12" s="8"/>
      <c r="L12" s="7" t="s">
        <v>9</v>
      </c>
    </row>
    <row r="14" spans="1:12" ht="12.75">
      <c r="A14" s="14" t="s">
        <v>10</v>
      </c>
      <c r="B14" s="5" t="s">
        <v>11</v>
      </c>
      <c r="E14" s="13"/>
      <c r="F14" s="10">
        <v>89860</v>
      </c>
      <c r="G14" s="10"/>
      <c r="H14" s="2">
        <v>53786</v>
      </c>
      <c r="J14" s="186">
        <v>89860</v>
      </c>
      <c r="K14" s="186"/>
      <c r="L14" s="2">
        <v>53786</v>
      </c>
    </row>
    <row r="15" spans="5:6" ht="12.75">
      <c r="E15" s="13"/>
      <c r="F15" s="10"/>
    </row>
    <row r="16" spans="2:12" ht="12.75">
      <c r="B16" s="5" t="s">
        <v>12</v>
      </c>
      <c r="E16" s="13"/>
      <c r="F16" s="10">
        <v>-83813</v>
      </c>
      <c r="G16" s="187"/>
      <c r="H16" s="2">
        <v>-55087</v>
      </c>
      <c r="J16" s="187">
        <v>-83813</v>
      </c>
      <c r="K16" s="187"/>
      <c r="L16" s="2">
        <v>-55087</v>
      </c>
    </row>
    <row r="17" spans="5:6" ht="12.75">
      <c r="E17" s="13"/>
      <c r="F17" s="10"/>
    </row>
    <row r="18" spans="2:12" ht="12.75">
      <c r="B18" s="5" t="s">
        <v>13</v>
      </c>
      <c r="E18" s="13"/>
      <c r="F18" s="10">
        <v>17414</v>
      </c>
      <c r="G18" s="187"/>
      <c r="H18" s="2">
        <v>1838</v>
      </c>
      <c r="J18" s="187">
        <v>17414</v>
      </c>
      <c r="K18" s="187"/>
      <c r="L18" s="2">
        <v>1838</v>
      </c>
    </row>
    <row r="19" spans="5:12" ht="12.75">
      <c r="E19" s="13"/>
      <c r="F19" s="9"/>
      <c r="G19" s="187"/>
      <c r="H19" s="9"/>
      <c r="J19" s="188"/>
      <c r="K19" s="187"/>
      <c r="L19" s="9"/>
    </row>
    <row r="20" spans="5:12" ht="12.75">
      <c r="E20" s="13"/>
      <c r="F20" s="10"/>
      <c r="G20" s="10"/>
      <c r="H20" s="10"/>
      <c r="I20" s="10"/>
      <c r="J20" s="10"/>
      <c r="K20" s="10"/>
      <c r="L20" s="10"/>
    </row>
    <row r="21" spans="2:12" ht="12.75">
      <c r="B21" s="5" t="s">
        <v>14</v>
      </c>
      <c r="E21" s="13"/>
      <c r="F21" s="10">
        <f>SUM(F14:F18)</f>
        <v>23461</v>
      </c>
      <c r="G21" s="10"/>
      <c r="H21" s="10">
        <f>SUM(H14:H18)</f>
        <v>537</v>
      </c>
      <c r="I21" s="10"/>
      <c r="J21" s="10">
        <f>SUM(J14:J18)</f>
        <v>23461</v>
      </c>
      <c r="K21" s="10"/>
      <c r="L21" s="10">
        <f>SUM(L14:L18)</f>
        <v>537</v>
      </c>
    </row>
    <row r="22" spans="5:11" ht="12.75">
      <c r="E22" s="13"/>
      <c r="F22" s="10"/>
      <c r="G22" s="187"/>
      <c r="J22" s="187"/>
      <c r="K22" s="187"/>
    </row>
    <row r="23" spans="2:12" ht="12.75">
      <c r="B23" s="5" t="s">
        <v>15</v>
      </c>
      <c r="E23" s="13"/>
      <c r="F23" s="10">
        <v>-6341</v>
      </c>
      <c r="G23" s="90"/>
      <c r="H23" s="2">
        <v>-32129</v>
      </c>
      <c r="I23" s="10"/>
      <c r="J23" s="187">
        <v>-6341</v>
      </c>
      <c r="K23" s="90"/>
      <c r="L23" s="10">
        <v>-32129</v>
      </c>
    </row>
    <row r="24" spans="5:12" ht="12.75">
      <c r="E24" s="13"/>
      <c r="F24" s="9"/>
      <c r="G24" s="90"/>
      <c r="H24" s="9"/>
      <c r="I24" s="10"/>
      <c r="J24" s="9"/>
      <c r="K24" s="90"/>
      <c r="L24" s="9"/>
    </row>
    <row r="25" spans="5:12" ht="12.75">
      <c r="E25" s="13"/>
      <c r="F25" s="10"/>
      <c r="G25" s="10"/>
      <c r="H25" s="10"/>
      <c r="I25" s="10"/>
      <c r="J25" s="10"/>
      <c r="K25" s="10"/>
      <c r="L25" s="10"/>
    </row>
    <row r="26" spans="1:12" ht="12.75">
      <c r="A26" s="14"/>
      <c r="B26" s="11" t="s">
        <v>16</v>
      </c>
      <c r="E26" s="13"/>
      <c r="F26" s="186">
        <f>SUM(F21:F23)</f>
        <v>17120</v>
      </c>
      <c r="G26" s="186"/>
      <c r="H26" s="186">
        <f>SUM(H21:H23)</f>
        <v>-31592</v>
      </c>
      <c r="I26" s="186"/>
      <c r="J26" s="186">
        <f>SUM(J21:J23)</f>
        <v>17120</v>
      </c>
      <c r="K26" s="186"/>
      <c r="L26" s="186">
        <f>SUM(L21:L23)</f>
        <v>-31592</v>
      </c>
    </row>
    <row r="27" spans="5:12" ht="12.75">
      <c r="E27" s="13"/>
      <c r="F27" s="10"/>
      <c r="G27" s="90"/>
      <c r="H27" s="10"/>
      <c r="I27" s="10"/>
      <c r="J27" s="186"/>
      <c r="K27" s="90"/>
      <c r="L27" s="10"/>
    </row>
    <row r="28" spans="2:12" ht="12.75">
      <c r="B28" s="5" t="s">
        <v>17</v>
      </c>
      <c r="E28" s="13"/>
      <c r="F28" s="10">
        <v>-2705</v>
      </c>
      <c r="G28" s="5"/>
      <c r="H28" s="2">
        <v>-20</v>
      </c>
      <c r="J28" s="189">
        <v>-2705</v>
      </c>
      <c r="K28" s="5"/>
      <c r="L28" s="2">
        <v>-20</v>
      </c>
    </row>
    <row r="29" spans="5:12" ht="12.75">
      <c r="E29" s="13"/>
      <c r="G29" s="5"/>
      <c r="H29" s="9"/>
      <c r="K29" s="5"/>
      <c r="L29" s="9"/>
    </row>
    <row r="30" spans="5:11" ht="12.75">
      <c r="E30" s="13"/>
      <c r="F30" s="190"/>
      <c r="G30" s="5"/>
      <c r="J30" s="190"/>
      <c r="K30" s="5"/>
    </row>
    <row r="31" spans="2:12" ht="12.75">
      <c r="B31" s="5" t="s">
        <v>18</v>
      </c>
      <c r="E31" s="13"/>
      <c r="F31" s="2">
        <f>SUM(F26:F28)</f>
        <v>14415</v>
      </c>
      <c r="H31" s="2">
        <f>SUM(H26:H28)</f>
        <v>-31612</v>
      </c>
      <c r="J31" s="2">
        <f>SUM(J26:J28)</f>
        <v>14415</v>
      </c>
      <c r="L31" s="2">
        <f>SUM(L26:L28)</f>
        <v>-31612</v>
      </c>
    </row>
    <row r="32" spans="5:12" ht="13.5" thickBot="1">
      <c r="E32" s="13"/>
      <c r="F32" s="12"/>
      <c r="G32" s="5"/>
      <c r="H32" s="12"/>
      <c r="J32" s="12"/>
      <c r="K32" s="5"/>
      <c r="L32" s="12"/>
    </row>
    <row r="33" spans="5:12" ht="13.5" thickTop="1">
      <c r="E33" s="13"/>
      <c r="F33" s="10"/>
      <c r="G33" s="10"/>
      <c r="H33" s="10"/>
      <c r="I33" s="10"/>
      <c r="J33" s="10"/>
      <c r="K33" s="10"/>
      <c r="L33" s="10"/>
    </row>
    <row r="34" spans="2:11" ht="12.75">
      <c r="B34" s="5" t="s">
        <v>19</v>
      </c>
      <c r="E34" s="13"/>
      <c r="F34" s="10"/>
      <c r="G34" s="5"/>
      <c r="J34" s="10"/>
      <c r="K34" s="5"/>
    </row>
    <row r="35" spans="5:11" ht="12.75">
      <c r="E35" s="13"/>
      <c r="F35" s="10"/>
      <c r="G35" s="5"/>
      <c r="J35" s="10"/>
      <c r="K35" s="5"/>
    </row>
    <row r="36" spans="2:12" ht="14.25" customHeight="1">
      <c r="B36" s="11" t="s">
        <v>339</v>
      </c>
      <c r="E36" s="13"/>
      <c r="F36" s="13">
        <v>14465</v>
      </c>
      <c r="G36" s="5"/>
      <c r="H36" s="13">
        <v>-30600</v>
      </c>
      <c r="I36" s="5"/>
      <c r="J36" s="13">
        <v>14465</v>
      </c>
      <c r="K36" s="5"/>
      <c r="L36" s="13">
        <v>-30600</v>
      </c>
    </row>
    <row r="37" spans="2:12" ht="14.25" customHeight="1">
      <c r="B37" s="11"/>
      <c r="E37" s="13"/>
      <c r="F37" s="13"/>
      <c r="G37" s="5"/>
      <c r="H37" s="13"/>
      <c r="I37" s="5"/>
      <c r="J37" s="13"/>
      <c r="K37" s="5"/>
      <c r="L37" s="13"/>
    </row>
    <row r="38" spans="2:12" ht="12.75">
      <c r="B38" s="11" t="s">
        <v>20</v>
      </c>
      <c r="E38" s="13"/>
      <c r="F38" s="13">
        <v>-50</v>
      </c>
      <c r="G38" s="5"/>
      <c r="H38" s="2">
        <v>-1012</v>
      </c>
      <c r="J38" s="189">
        <v>-50</v>
      </c>
      <c r="K38" s="5"/>
      <c r="L38" s="2">
        <v>-1012</v>
      </c>
    </row>
    <row r="39" spans="5:12" ht="12.75">
      <c r="E39" s="13"/>
      <c r="G39" s="5"/>
      <c r="H39" s="9"/>
      <c r="K39" s="5"/>
      <c r="L39" s="9"/>
    </row>
    <row r="40" spans="5:11" ht="12.75">
      <c r="E40" s="13"/>
      <c r="F40" s="190"/>
      <c r="G40" s="5"/>
      <c r="J40" s="190"/>
      <c r="K40" s="5"/>
    </row>
    <row r="41" spans="5:12" ht="12.75">
      <c r="E41" s="13"/>
      <c r="F41" s="2">
        <f>SUM(F36:F38)</f>
        <v>14415</v>
      </c>
      <c r="H41" s="2">
        <f>SUM(H36:H38)</f>
        <v>-31612</v>
      </c>
      <c r="J41" s="2">
        <f>SUM(J36:J38)</f>
        <v>14415</v>
      </c>
      <c r="L41" s="2">
        <f>SUM(L36:L38)</f>
        <v>-31612</v>
      </c>
    </row>
    <row r="42" spans="6:12" ht="13.5" thickBot="1">
      <c r="F42" s="12"/>
      <c r="G42" s="5"/>
      <c r="H42" s="12"/>
      <c r="J42" s="12"/>
      <c r="K42" s="5"/>
      <c r="L42" s="12"/>
    </row>
    <row r="43" ht="13.5" thickTop="1"/>
    <row r="46" spans="1:8" ht="12.75">
      <c r="A46" s="14">
        <v>2</v>
      </c>
      <c r="B46" s="14" t="s">
        <v>21</v>
      </c>
      <c r="C46" s="14" t="s">
        <v>22</v>
      </c>
      <c r="G46" s="5"/>
      <c r="H46" s="15"/>
    </row>
    <row r="47" ht="12.75">
      <c r="D47" s="5" t="s">
        <v>344</v>
      </c>
    </row>
    <row r="48" spans="6:12" ht="12.75">
      <c r="F48" s="15"/>
      <c r="G48" s="15"/>
      <c r="H48" s="15"/>
      <c r="I48" s="15"/>
      <c r="J48" s="15"/>
      <c r="K48" s="15"/>
      <c r="L48" s="15"/>
    </row>
    <row r="49" spans="3:12" ht="12.75">
      <c r="C49" s="14" t="s">
        <v>23</v>
      </c>
      <c r="D49" s="14" t="s">
        <v>24</v>
      </c>
      <c r="F49" s="16">
        <f>Notes!J268</f>
        <v>1.9805193027038572</v>
      </c>
      <c r="G49" s="16"/>
      <c r="H49" s="16">
        <f>H36/72243*100</f>
        <v>-42.357044973215395</v>
      </c>
      <c r="I49" s="16"/>
      <c r="J49" s="16">
        <f>Notes!M268</f>
        <v>1.9806432964384884</v>
      </c>
      <c r="K49" s="16"/>
      <c r="L49" s="16">
        <f>L36/72243*100</f>
        <v>-42.357044973215395</v>
      </c>
    </row>
    <row r="50" spans="6:12" ht="12.75">
      <c r="F50" s="16"/>
      <c r="G50" s="16"/>
      <c r="H50" s="16"/>
      <c r="I50" s="16"/>
      <c r="J50" s="16"/>
      <c r="K50" s="16"/>
      <c r="L50" s="16"/>
    </row>
    <row r="51" spans="3:12" ht="12.75">
      <c r="C51" s="14" t="s">
        <v>25</v>
      </c>
      <c r="D51" s="14" t="s">
        <v>26</v>
      </c>
      <c r="F51" s="17">
        <f>Notes!J298</f>
        <v>1.0566344163753576</v>
      </c>
      <c r="G51" s="17"/>
      <c r="H51" s="17" t="s">
        <v>27</v>
      </c>
      <c r="I51" s="17"/>
      <c r="J51" s="17">
        <f>Notes!M298</f>
        <v>1.0566344163753576</v>
      </c>
      <c r="K51" s="17"/>
      <c r="L51" s="17" t="s">
        <v>27</v>
      </c>
    </row>
    <row r="52" spans="6:12" ht="12.75">
      <c r="F52" s="16"/>
      <c r="G52" s="16"/>
      <c r="H52" s="18"/>
      <c r="I52" s="16"/>
      <c r="J52" s="16"/>
      <c r="K52" s="16"/>
      <c r="L52" s="16"/>
    </row>
    <row r="53" spans="6:12" ht="12.75">
      <c r="F53" s="15"/>
      <c r="G53" s="15"/>
      <c r="H53" s="15"/>
      <c r="I53" s="15"/>
      <c r="J53" s="15"/>
      <c r="K53" s="15"/>
      <c r="L53" s="15"/>
    </row>
    <row r="62" ht="12.75">
      <c r="B62" s="5" t="s">
        <v>340</v>
      </c>
    </row>
    <row r="63" ht="12.75">
      <c r="B63" s="5" t="s">
        <v>341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82" t="str">
        <f>PL!A1</f>
        <v>OLYMPIA INDUSTRIES BERHAD</v>
      </c>
    </row>
    <row r="2" ht="12.75">
      <c r="A2" s="194" t="str">
        <f>PL!A2</f>
        <v>(Company no. 63026-U)</v>
      </c>
    </row>
    <row r="3" ht="12.75">
      <c r="A3" s="4"/>
    </row>
    <row r="4" ht="14.25">
      <c r="A4" s="198" t="s">
        <v>28</v>
      </c>
    </row>
    <row r="5" ht="14.25">
      <c r="A5" s="198" t="str">
        <f>"As at "&amp;'[1]Customise'!T21</f>
        <v>As at 30 September 2007</v>
      </c>
    </row>
    <row r="6" spans="1:6" ht="12.75">
      <c r="A6" s="191"/>
      <c r="D6" s="8" t="s">
        <v>29</v>
      </c>
      <c r="F6" s="8" t="s">
        <v>30</v>
      </c>
    </row>
    <row r="7" spans="4:9" ht="12.75">
      <c r="D7" s="7" t="s">
        <v>31</v>
      </c>
      <c r="E7" s="7"/>
      <c r="F7" s="8" t="s">
        <v>32</v>
      </c>
      <c r="G7" s="8"/>
      <c r="H7" s="8"/>
      <c r="I7" s="8"/>
    </row>
    <row r="8" spans="4:9" ht="12.75">
      <c r="D8" s="8" t="s">
        <v>33</v>
      </c>
      <c r="E8" s="8"/>
      <c r="F8" s="8" t="s">
        <v>34</v>
      </c>
      <c r="G8" s="8"/>
      <c r="H8" s="8"/>
      <c r="I8" s="8"/>
    </row>
    <row r="9" spans="4:10" ht="12.75">
      <c r="D9" s="7" t="str">
        <f>+'[1]pl'!F11</f>
        <v>30 Sep 2007</v>
      </c>
      <c r="E9" s="8"/>
      <c r="F9" s="7" t="str">
        <f>+'[1]Customise'!X19</f>
        <v>30 Jun 2007 </v>
      </c>
      <c r="G9" s="7"/>
      <c r="H9" s="7"/>
      <c r="I9" s="7"/>
      <c r="J9" s="86"/>
    </row>
    <row r="10" spans="4:10" ht="12.75">
      <c r="D10" s="8" t="s">
        <v>9</v>
      </c>
      <c r="E10" s="8"/>
      <c r="F10" s="8" t="s">
        <v>9</v>
      </c>
      <c r="G10" s="8"/>
      <c r="H10" s="8"/>
      <c r="I10" s="8"/>
      <c r="J10" s="86"/>
    </row>
    <row r="11" ht="12.75">
      <c r="A11" s="4" t="s">
        <v>35</v>
      </c>
    </row>
    <row r="12" ht="12.75">
      <c r="A12" s="4" t="s">
        <v>36</v>
      </c>
    </row>
    <row r="13" spans="1:10" ht="12.75">
      <c r="A13" s="5" t="s">
        <v>37</v>
      </c>
      <c r="D13" s="2">
        <v>23064</v>
      </c>
      <c r="F13" s="2">
        <v>23496</v>
      </c>
      <c r="J13" s="13"/>
    </row>
    <row r="14" spans="1:10" ht="12.75">
      <c r="A14" s="5" t="s">
        <v>38</v>
      </c>
      <c r="D14" s="2">
        <v>423761</v>
      </c>
      <c r="F14" s="2">
        <v>422827</v>
      </c>
      <c r="J14" s="13"/>
    </row>
    <row r="15" spans="1:10" ht="12.75">
      <c r="A15" s="5" t="s">
        <v>39</v>
      </c>
      <c r="D15" s="2">
        <v>280000</v>
      </c>
      <c r="F15" s="2">
        <v>280000</v>
      </c>
      <c r="J15" s="13"/>
    </row>
    <row r="16" spans="1:10" ht="12.75">
      <c r="A16" s="5" t="s">
        <v>40</v>
      </c>
      <c r="D16" s="2">
        <v>534</v>
      </c>
      <c r="F16" s="2">
        <v>534</v>
      </c>
      <c r="J16" s="13"/>
    </row>
    <row r="17" spans="1:10" ht="12.75">
      <c r="A17" s="5" t="s">
        <v>41</v>
      </c>
      <c r="D17" s="2">
        <v>396</v>
      </c>
      <c r="F17" s="2">
        <v>396</v>
      </c>
      <c r="J17" s="13"/>
    </row>
    <row r="18" spans="1:10" ht="12.75">
      <c r="A18" s="5" t="s">
        <v>42</v>
      </c>
      <c r="D18" s="2">
        <v>125000</v>
      </c>
      <c r="F18" s="2">
        <v>125000</v>
      </c>
      <c r="J18" s="13"/>
    </row>
    <row r="19" spans="1:10" ht="12.75">
      <c r="A19" s="5" t="s">
        <v>43</v>
      </c>
      <c r="D19" s="2">
        <v>21288</v>
      </c>
      <c r="F19" s="2">
        <v>20926</v>
      </c>
      <c r="J19" s="13"/>
    </row>
    <row r="20" spans="1:10" ht="12.75">
      <c r="A20" s="5" t="s">
        <v>44</v>
      </c>
      <c r="D20" s="2">
        <v>126</v>
      </c>
      <c r="F20" s="2">
        <v>138</v>
      </c>
      <c r="J20" s="13"/>
    </row>
    <row r="21" spans="1:9" ht="12.75">
      <c r="A21" s="14"/>
      <c r="D21" s="19">
        <f>SUM(D13:D20)</f>
        <v>874169</v>
      </c>
      <c r="E21" s="5"/>
      <c r="F21" s="19">
        <f>SUM(F13:F20)</f>
        <v>873317</v>
      </c>
      <c r="G21" s="5"/>
      <c r="H21" s="5"/>
      <c r="I21" s="5"/>
    </row>
    <row r="22" ht="12.75">
      <c r="A22" s="4" t="s">
        <v>45</v>
      </c>
    </row>
    <row r="23" spans="1:10" ht="12.75">
      <c r="A23" s="5" t="s">
        <v>46</v>
      </c>
      <c r="D23" s="20">
        <v>21471</v>
      </c>
      <c r="F23" s="20">
        <v>17008</v>
      </c>
      <c r="J23" s="13"/>
    </row>
    <row r="24" spans="1:10" ht="12.75">
      <c r="A24" s="5" t="s">
        <v>47</v>
      </c>
      <c r="D24" s="21">
        <v>887</v>
      </c>
      <c r="F24" s="22">
        <v>833</v>
      </c>
      <c r="J24" s="23"/>
    </row>
    <row r="25" spans="1:10" ht="12.75">
      <c r="A25" s="11" t="s">
        <v>48</v>
      </c>
      <c r="D25" s="22">
        <v>300</v>
      </c>
      <c r="F25" s="22">
        <v>298</v>
      </c>
      <c r="J25" s="13"/>
    </row>
    <row r="26" spans="1:10" ht="12.75">
      <c r="A26" s="5" t="s">
        <v>49</v>
      </c>
      <c r="D26" s="21">
        <v>149311</v>
      </c>
      <c r="F26" s="21">
        <v>152912</v>
      </c>
      <c r="J26" s="13"/>
    </row>
    <row r="27" spans="1:10" ht="12.75">
      <c r="A27" s="5" t="s">
        <v>50</v>
      </c>
      <c r="D27" s="21">
        <v>181279</v>
      </c>
      <c r="F27" s="21">
        <v>167558</v>
      </c>
      <c r="J27" s="13"/>
    </row>
    <row r="28" spans="1:10" ht="13.5" customHeight="1">
      <c r="A28" s="5" t="s">
        <v>51</v>
      </c>
      <c r="D28" s="24">
        <v>37110</v>
      </c>
      <c r="F28" s="24">
        <v>26947</v>
      </c>
      <c r="J28" s="13"/>
    </row>
    <row r="29" spans="4:10" ht="12.75">
      <c r="D29" s="10">
        <f>SUM(D23:D28)</f>
        <v>390358</v>
      </c>
      <c r="E29" s="10"/>
      <c r="F29" s="10">
        <f>SUM(F23:F28)</f>
        <v>365556</v>
      </c>
      <c r="G29" s="10"/>
      <c r="H29" s="10"/>
      <c r="I29" s="10"/>
      <c r="J29" s="13"/>
    </row>
    <row r="30" spans="4:10" ht="8.25" customHeight="1">
      <c r="D30" s="10"/>
      <c r="E30" s="10"/>
      <c r="F30" s="10"/>
      <c r="G30" s="10"/>
      <c r="H30" s="10"/>
      <c r="I30" s="10"/>
      <c r="J30" s="13"/>
    </row>
    <row r="31" spans="1:10" ht="13.5" thickBot="1">
      <c r="A31" s="4" t="s">
        <v>52</v>
      </c>
      <c r="D31" s="25">
        <f>D29+D21</f>
        <v>1264527</v>
      </c>
      <c r="E31" s="10"/>
      <c r="F31" s="25">
        <f>F29+F21</f>
        <v>1238873</v>
      </c>
      <c r="G31" s="10"/>
      <c r="H31" s="10"/>
      <c r="I31" s="10"/>
      <c r="J31" s="13"/>
    </row>
    <row r="32" spans="1:10" ht="12.75">
      <c r="A32" s="4"/>
      <c r="D32" s="10"/>
      <c r="E32" s="10"/>
      <c r="F32" s="10"/>
      <c r="G32" s="10"/>
      <c r="H32" s="10"/>
      <c r="I32" s="10"/>
      <c r="J32" s="13"/>
    </row>
    <row r="33" spans="1:10" ht="12.75">
      <c r="A33" s="4" t="s">
        <v>53</v>
      </c>
      <c r="D33" s="10"/>
      <c r="E33" s="10"/>
      <c r="F33" s="10"/>
      <c r="G33" s="10"/>
      <c r="H33" s="10"/>
      <c r="I33" s="10"/>
      <c r="J33" s="13"/>
    </row>
    <row r="34" spans="1:10" ht="12.75">
      <c r="A34" s="4" t="s">
        <v>54</v>
      </c>
      <c r="D34" s="10"/>
      <c r="E34" s="10"/>
      <c r="F34" s="10"/>
      <c r="G34" s="10"/>
      <c r="H34" s="10"/>
      <c r="I34" s="10"/>
      <c r="J34" s="13"/>
    </row>
    <row r="35" spans="1:10" ht="12.75">
      <c r="A35" s="5" t="s">
        <v>55</v>
      </c>
      <c r="D35" s="2">
        <v>730364</v>
      </c>
      <c r="F35" s="2">
        <v>730364</v>
      </c>
      <c r="J35" s="13"/>
    </row>
    <row r="36" spans="1:10" ht="12.75">
      <c r="A36" s="5" t="s">
        <v>56</v>
      </c>
      <c r="D36" s="5"/>
      <c r="E36" s="5"/>
      <c r="F36" s="5"/>
      <c r="J36" s="13"/>
    </row>
    <row r="37" spans="2:10" ht="12.75">
      <c r="B37" s="5" t="s">
        <v>57</v>
      </c>
      <c r="D37" s="2">
        <v>329</v>
      </c>
      <c r="F37" s="2">
        <v>329</v>
      </c>
      <c r="J37" s="13"/>
    </row>
    <row r="38" spans="1:10" ht="12.75">
      <c r="A38" s="5" t="s">
        <v>58</v>
      </c>
      <c r="D38" s="2">
        <v>175282</v>
      </c>
      <c r="F38" s="2">
        <v>175282</v>
      </c>
      <c r="J38" s="13"/>
    </row>
    <row r="39" spans="1:10" ht="12.75">
      <c r="A39" s="5" t="s">
        <v>337</v>
      </c>
      <c r="D39" s="13">
        <v>278637</v>
      </c>
      <c r="E39" s="5"/>
      <c r="F39" s="13">
        <v>278637</v>
      </c>
      <c r="J39" s="13"/>
    </row>
    <row r="40" spans="1:10" ht="12.75">
      <c r="A40" s="5" t="s">
        <v>59</v>
      </c>
      <c r="D40" s="9">
        <v>-515546</v>
      </c>
      <c r="F40" s="9">
        <f>8739-233884-304884</f>
        <v>-530029</v>
      </c>
      <c r="J40" s="13"/>
    </row>
    <row r="41" spans="1:10" ht="12.75">
      <c r="A41" s="11"/>
      <c r="B41" s="4"/>
      <c r="D41" s="2">
        <f>SUM(D35:D40)</f>
        <v>669066</v>
      </c>
      <c r="F41" s="2">
        <f>SUM(F35:F40)</f>
        <v>654583</v>
      </c>
      <c r="J41" s="13"/>
    </row>
    <row r="42" spans="1:10" ht="12.75">
      <c r="A42" s="4" t="s">
        <v>20</v>
      </c>
      <c r="D42" s="2">
        <v>5076</v>
      </c>
      <c r="F42" s="2">
        <v>5126</v>
      </c>
      <c r="J42" s="13"/>
    </row>
    <row r="43" spans="1:10" ht="12.75">
      <c r="A43" s="4" t="s">
        <v>60</v>
      </c>
      <c r="D43" s="26">
        <f>+D41+D42</f>
        <v>674142</v>
      </c>
      <c r="F43" s="26">
        <f>+F41+F42</f>
        <v>659709</v>
      </c>
      <c r="G43" s="10"/>
      <c r="H43" s="10"/>
      <c r="I43" s="10"/>
      <c r="J43" s="13"/>
    </row>
    <row r="44" spans="1:10" ht="12.75">
      <c r="A44" s="4"/>
      <c r="D44" s="10"/>
      <c r="E44" s="10"/>
      <c r="F44" s="10"/>
      <c r="G44" s="10"/>
      <c r="H44" s="10"/>
      <c r="I44" s="10"/>
      <c r="J44" s="13"/>
    </row>
    <row r="45" spans="1:10" ht="12.75">
      <c r="A45" s="4" t="s">
        <v>61</v>
      </c>
      <c r="D45" s="10"/>
      <c r="E45" s="10"/>
      <c r="F45" s="10"/>
      <c r="G45" s="10"/>
      <c r="H45" s="10"/>
      <c r="I45" s="10"/>
      <c r="J45" s="13"/>
    </row>
    <row r="46" spans="1:10" ht="12.75">
      <c r="A46" s="5" t="s">
        <v>62</v>
      </c>
      <c r="D46" s="10">
        <v>317478</v>
      </c>
      <c r="E46" s="10"/>
      <c r="F46" s="10">
        <v>311402</v>
      </c>
      <c r="G46" s="10"/>
      <c r="H46" s="10"/>
      <c r="I46" s="10"/>
      <c r="J46" s="13"/>
    </row>
    <row r="47" spans="1:10" ht="12.75">
      <c r="A47" s="11" t="s">
        <v>63</v>
      </c>
      <c r="D47" s="9">
        <v>3121</v>
      </c>
      <c r="E47" s="10"/>
      <c r="F47" s="9">
        <v>3099</v>
      </c>
      <c r="G47" s="10"/>
      <c r="H47" s="10"/>
      <c r="I47" s="10"/>
      <c r="J47" s="13"/>
    </row>
    <row r="48" spans="1:10" ht="12.75">
      <c r="A48" s="4"/>
      <c r="D48" s="10">
        <f>SUM(D46:D47)</f>
        <v>320599</v>
      </c>
      <c r="E48" s="10"/>
      <c r="F48" s="10">
        <f>SUM(F46:F47)</f>
        <v>314501</v>
      </c>
      <c r="G48" s="10"/>
      <c r="H48" s="10"/>
      <c r="I48" s="10"/>
      <c r="J48" s="13"/>
    </row>
    <row r="49" spans="1:10" ht="12.75">
      <c r="A49" s="4" t="s">
        <v>64</v>
      </c>
      <c r="J49" s="13"/>
    </row>
    <row r="50" spans="1:10" ht="12.75">
      <c r="A50" s="11" t="s">
        <v>65</v>
      </c>
      <c r="D50" s="27">
        <v>10408</v>
      </c>
      <c r="F50" s="20">
        <f>11824-1028</f>
        <v>10796</v>
      </c>
      <c r="J50" s="13"/>
    </row>
    <row r="51" spans="1:10" ht="12.75">
      <c r="A51" s="5" t="s">
        <v>66</v>
      </c>
      <c r="D51" s="21">
        <v>221774</v>
      </c>
      <c r="F51" s="21">
        <v>214775</v>
      </c>
      <c r="J51" s="13"/>
    </row>
    <row r="52" spans="1:10" ht="12.75">
      <c r="A52" s="5" t="s">
        <v>67</v>
      </c>
      <c r="D52" s="21">
        <v>12896</v>
      </c>
      <c r="F52" s="21">
        <v>13396</v>
      </c>
      <c r="J52" s="13"/>
    </row>
    <row r="53" spans="1:10" ht="12.75">
      <c r="A53" s="5" t="s">
        <v>68</v>
      </c>
      <c r="D53" s="24">
        <v>24708</v>
      </c>
      <c r="F53" s="24">
        <v>25696</v>
      </c>
      <c r="J53" s="13"/>
    </row>
    <row r="54" spans="4:10" ht="12.75">
      <c r="D54" s="10">
        <f>SUM(D50:D53)</f>
        <v>269786</v>
      </c>
      <c r="E54" s="10"/>
      <c r="F54" s="10">
        <f>SUM(F50:F53)</f>
        <v>264663</v>
      </c>
      <c r="G54" s="10"/>
      <c r="H54" s="10"/>
      <c r="I54" s="10"/>
      <c r="J54" s="13"/>
    </row>
    <row r="55" spans="4:10" ht="11.25" customHeight="1">
      <c r="D55" s="10"/>
      <c r="E55" s="10"/>
      <c r="F55" s="10"/>
      <c r="G55" s="10"/>
      <c r="H55" s="10"/>
      <c r="I55" s="10"/>
      <c r="J55" s="13"/>
    </row>
    <row r="56" spans="1:10" ht="12.75">
      <c r="A56" s="4" t="s">
        <v>69</v>
      </c>
      <c r="D56" s="10">
        <f>D48+D54</f>
        <v>590385</v>
      </c>
      <c r="E56" s="10"/>
      <c r="F56" s="10">
        <f>F48+F54</f>
        <v>579164</v>
      </c>
      <c r="G56" s="10"/>
      <c r="H56" s="10"/>
      <c r="I56" s="10"/>
      <c r="J56" s="13"/>
    </row>
    <row r="57" spans="1:10" ht="7.5" customHeight="1">
      <c r="A57" s="4"/>
      <c r="D57" s="10"/>
      <c r="E57" s="10"/>
      <c r="F57" s="10"/>
      <c r="G57" s="10"/>
      <c r="H57" s="10"/>
      <c r="I57" s="10"/>
      <c r="J57" s="13"/>
    </row>
    <row r="58" spans="1:10" ht="13.5" thickBot="1">
      <c r="A58" s="4" t="s">
        <v>70</v>
      </c>
      <c r="D58" s="25">
        <f>D43+D56</f>
        <v>1264527</v>
      </c>
      <c r="E58" s="10"/>
      <c r="F58" s="25">
        <f>F43+F56</f>
        <v>1238873</v>
      </c>
      <c r="G58" s="10"/>
      <c r="H58" s="10"/>
      <c r="I58" s="10"/>
      <c r="J58" s="13"/>
    </row>
    <row r="59" spans="4:10" ht="12.75">
      <c r="D59" s="10"/>
      <c r="E59" s="10"/>
      <c r="F59" s="10"/>
      <c r="G59" s="10"/>
      <c r="H59" s="10"/>
      <c r="I59" s="10"/>
      <c r="J59" s="13"/>
    </row>
    <row r="60" ht="12.75">
      <c r="J60" s="13"/>
    </row>
    <row r="61" spans="1:10" ht="12.75">
      <c r="A61" s="4" t="s">
        <v>71</v>
      </c>
      <c r="B61" s="4"/>
      <c r="C61" s="4"/>
      <c r="G61" s="10"/>
      <c r="H61" s="10"/>
      <c r="I61" s="10"/>
      <c r="J61" s="13"/>
    </row>
    <row r="62" spans="1:10" ht="13.5" customHeight="1">
      <c r="A62" s="4"/>
      <c r="B62" s="4"/>
      <c r="C62" s="4" t="s">
        <v>72</v>
      </c>
      <c r="D62" s="28">
        <f>ROUND(D64/D35,2)</f>
        <v>0.92</v>
      </c>
      <c r="E62" s="29"/>
      <c r="F62" s="28">
        <f>ROUND(F64/F35,2)</f>
        <v>0.9</v>
      </c>
      <c r="J62" s="13"/>
    </row>
    <row r="63" ht="13.5" customHeight="1">
      <c r="J63" s="13"/>
    </row>
    <row r="64" spans="2:6" ht="12.75" hidden="1">
      <c r="B64" s="14" t="s">
        <v>73</v>
      </c>
      <c r="D64" s="2">
        <f>D41-D20</f>
        <v>668940</v>
      </c>
      <c r="F64" s="2">
        <f>F41-F20</f>
        <v>654445</v>
      </c>
    </row>
    <row r="65" ht="12.75">
      <c r="B65" s="14"/>
    </row>
    <row r="66" spans="1:2" ht="12.75">
      <c r="A66" s="5" t="s">
        <v>342</v>
      </c>
      <c r="B66" s="14"/>
    </row>
    <row r="67" ht="12.75">
      <c r="A67" s="5" t="s">
        <v>343</v>
      </c>
    </row>
    <row r="68" ht="12.75">
      <c r="B68" s="4"/>
    </row>
    <row r="69" ht="12.75">
      <c r="B69" s="4"/>
    </row>
    <row r="100" ht="3" customHeight="1"/>
    <row r="101" ht="3" customHeight="1"/>
  </sheetData>
  <printOptions/>
  <pageMargins left="0.75" right="0.75" top="0.5" bottom="0.23" header="0.5" footer="0.4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0" customWidth="1"/>
    <col min="2" max="2" width="19.00390625" style="30" customWidth="1"/>
    <col min="3" max="3" width="11.28125" style="30" customWidth="1"/>
    <col min="4" max="9" width="11.57421875" style="30" customWidth="1"/>
    <col min="10" max="10" width="9.57421875" style="31" bestFit="1" customWidth="1"/>
    <col min="11" max="16384" width="9.140625" style="30" customWidth="1"/>
  </cols>
  <sheetData>
    <row r="1" ht="15.75">
      <c r="A1" s="196" t="str">
        <f>PL!A1</f>
        <v>OLYMPIA INDUSTRIES BERHAD</v>
      </c>
    </row>
    <row r="2" ht="12.75">
      <c r="A2" s="195" t="str">
        <f>PL!A2</f>
        <v>(Company no. 63026-U)</v>
      </c>
    </row>
    <row r="3" ht="12.75">
      <c r="A3" s="32"/>
    </row>
    <row r="4" ht="14.25">
      <c r="A4" s="33" t="s">
        <v>75</v>
      </c>
    </row>
    <row r="5" ht="14.25">
      <c r="A5" s="33" t="s">
        <v>76</v>
      </c>
    </row>
    <row r="6" ht="12.75">
      <c r="A6" s="30" t="s">
        <v>2</v>
      </c>
    </row>
    <row r="8" spans="1:9" ht="12.75">
      <c r="A8" s="32"/>
      <c r="B8" s="34"/>
      <c r="C8" s="35" t="s">
        <v>77</v>
      </c>
      <c r="D8" s="36"/>
      <c r="E8" s="36"/>
      <c r="F8" s="36"/>
      <c r="G8" s="36"/>
      <c r="H8" s="37" t="s">
        <v>78</v>
      </c>
      <c r="I8" s="38" t="s">
        <v>79</v>
      </c>
    </row>
    <row r="9" spans="3:9" ht="12.75">
      <c r="C9" s="39" t="s">
        <v>80</v>
      </c>
      <c r="D9" s="40"/>
      <c r="E9" s="40" t="s">
        <v>81</v>
      </c>
      <c r="F9" s="40" t="s">
        <v>82</v>
      </c>
      <c r="G9" s="41" t="s">
        <v>83</v>
      </c>
      <c r="H9" s="42" t="s">
        <v>84</v>
      </c>
      <c r="I9" s="43" t="s">
        <v>85</v>
      </c>
    </row>
    <row r="10" spans="3:9" ht="12.75">
      <c r="C10" s="39" t="s">
        <v>86</v>
      </c>
      <c r="D10" s="41" t="s">
        <v>87</v>
      </c>
      <c r="E10" s="41" t="s">
        <v>88</v>
      </c>
      <c r="F10" s="41" t="s">
        <v>89</v>
      </c>
      <c r="G10" s="41"/>
      <c r="H10" s="44"/>
      <c r="I10" s="45"/>
    </row>
    <row r="11" spans="3:9" ht="12.75">
      <c r="C11" s="46" t="s">
        <v>9</v>
      </c>
      <c r="D11" s="47" t="s">
        <v>9</v>
      </c>
      <c r="E11" s="47" t="s">
        <v>9</v>
      </c>
      <c r="F11" s="47" t="s">
        <v>9</v>
      </c>
      <c r="G11" s="47" t="s">
        <v>9</v>
      </c>
      <c r="H11" s="48" t="s">
        <v>9</v>
      </c>
      <c r="I11" s="49" t="s">
        <v>9</v>
      </c>
    </row>
    <row r="12" spans="8:9" ht="6" customHeight="1">
      <c r="H12" s="50"/>
      <c r="I12" s="50"/>
    </row>
    <row r="13" spans="1:10" ht="12.75">
      <c r="A13" s="30" t="s">
        <v>90</v>
      </c>
      <c r="C13" s="51">
        <v>730364</v>
      </c>
      <c r="D13" s="51">
        <f>J25</f>
        <v>462987</v>
      </c>
      <c r="E13" s="51">
        <v>-233884</v>
      </c>
      <c r="F13" s="2">
        <v>-304884</v>
      </c>
      <c r="G13" s="2">
        <f>SUM(C13:F13)</f>
        <v>654583</v>
      </c>
      <c r="H13" s="2">
        <v>5126</v>
      </c>
      <c r="I13" s="10">
        <f>SUM(G13:H13)</f>
        <v>659709</v>
      </c>
      <c r="J13" s="52"/>
    </row>
    <row r="14" spans="1:10" ht="12.75">
      <c r="A14" s="30" t="s">
        <v>91</v>
      </c>
      <c r="C14" s="51">
        <v>0</v>
      </c>
      <c r="D14" s="51">
        <v>0</v>
      </c>
      <c r="E14" s="51">
        <v>0</v>
      </c>
      <c r="F14" s="2">
        <f>PL!J36</f>
        <v>14465</v>
      </c>
      <c r="G14" s="2">
        <f>SUM(C14:F14)</f>
        <v>14465</v>
      </c>
      <c r="H14" s="10">
        <f>PL!J38</f>
        <v>-50</v>
      </c>
      <c r="I14" s="10">
        <f>SUM(G14:H14)</f>
        <v>14415</v>
      </c>
      <c r="J14" s="52"/>
    </row>
    <row r="15" spans="1:10" ht="12.75">
      <c r="A15" s="30" t="s">
        <v>92</v>
      </c>
      <c r="C15" s="51">
        <v>0</v>
      </c>
      <c r="D15" s="51">
        <f>J26</f>
        <v>18</v>
      </c>
      <c r="E15" s="51">
        <v>0</v>
      </c>
      <c r="F15" s="2">
        <v>0</v>
      </c>
      <c r="G15" s="2">
        <f>SUM(C15:F15)</f>
        <v>18</v>
      </c>
      <c r="H15" s="10">
        <v>0</v>
      </c>
      <c r="I15" s="10">
        <f>SUM(G15:H15)</f>
        <v>18</v>
      </c>
      <c r="J15" s="52"/>
    </row>
    <row r="16" spans="1:10" ht="13.5" thickBot="1">
      <c r="A16" s="30" t="s">
        <v>93</v>
      </c>
      <c r="C16" s="54">
        <f>SUM(C13:C15)</f>
        <v>730364</v>
      </c>
      <c r="D16" s="54">
        <f aca="true" t="shared" si="0" ref="D16:I16">SUM(D13:D15)</f>
        <v>463005</v>
      </c>
      <c r="E16" s="54">
        <f t="shared" si="0"/>
        <v>-233884</v>
      </c>
      <c r="F16" s="25">
        <f t="shared" si="0"/>
        <v>-290419</v>
      </c>
      <c r="G16" s="25">
        <f t="shared" si="0"/>
        <v>669066</v>
      </c>
      <c r="H16" s="25">
        <f t="shared" si="0"/>
        <v>5076</v>
      </c>
      <c r="I16" s="25">
        <f t="shared" si="0"/>
        <v>674142</v>
      </c>
      <c r="J16" s="53"/>
    </row>
    <row r="17" spans="3:10" ht="12.75">
      <c r="C17" s="51"/>
      <c r="D17" s="51"/>
      <c r="E17" s="51"/>
      <c r="F17" s="2"/>
      <c r="G17" s="2"/>
      <c r="H17" s="2"/>
      <c r="I17" s="2"/>
      <c r="J17" s="53"/>
    </row>
    <row r="18" spans="3:8" ht="5.25" customHeight="1">
      <c r="C18" s="51"/>
      <c r="D18" s="51"/>
      <c r="E18" s="51"/>
      <c r="F18" s="51"/>
      <c r="H18" s="51"/>
    </row>
    <row r="19" spans="3:8" ht="5.25" customHeight="1">
      <c r="C19" s="51"/>
      <c r="D19" s="51"/>
      <c r="E19" s="51"/>
      <c r="F19" s="51"/>
      <c r="G19" s="51"/>
      <c r="H19" s="51"/>
    </row>
    <row r="20" spans="1:10" ht="12.75">
      <c r="A20" s="32" t="s">
        <v>87</v>
      </c>
      <c r="C20" s="55" t="s">
        <v>94</v>
      </c>
      <c r="D20" s="40" t="s">
        <v>80</v>
      </c>
      <c r="E20" s="40" t="s">
        <v>95</v>
      </c>
      <c r="F20" s="40"/>
      <c r="G20" s="40" t="s">
        <v>96</v>
      </c>
      <c r="H20" s="40" t="s">
        <v>96</v>
      </c>
      <c r="I20" s="56" t="s">
        <v>96</v>
      </c>
      <c r="J20" s="38"/>
    </row>
    <row r="21" spans="1:10" ht="12.75">
      <c r="A21" s="32"/>
      <c r="C21" s="39" t="s">
        <v>97</v>
      </c>
      <c r="D21" s="41" t="s">
        <v>98</v>
      </c>
      <c r="E21" s="41" t="s">
        <v>99</v>
      </c>
      <c r="F21" s="41" t="s">
        <v>100</v>
      </c>
      <c r="G21" s="41" t="s">
        <v>101</v>
      </c>
      <c r="H21" s="41" t="s">
        <v>102</v>
      </c>
      <c r="I21" s="57" t="s">
        <v>102</v>
      </c>
      <c r="J21" s="43"/>
    </row>
    <row r="22" spans="3:10" ht="12.75">
      <c r="C22" s="58"/>
      <c r="G22" s="59" t="s">
        <v>103</v>
      </c>
      <c r="H22" s="59" t="s">
        <v>104</v>
      </c>
      <c r="I22" s="57" t="s">
        <v>105</v>
      </c>
      <c r="J22" s="43" t="s">
        <v>83</v>
      </c>
    </row>
    <row r="23" spans="3:10" ht="12.75">
      <c r="C23" s="46" t="s">
        <v>9</v>
      </c>
      <c r="D23" s="47" t="s">
        <v>9</v>
      </c>
      <c r="E23" s="47" t="s">
        <v>9</v>
      </c>
      <c r="F23" s="47" t="s">
        <v>9</v>
      </c>
      <c r="G23" s="47" t="s">
        <v>9</v>
      </c>
      <c r="H23" s="47" t="s">
        <v>106</v>
      </c>
      <c r="I23" s="60" t="s">
        <v>9</v>
      </c>
      <c r="J23" s="49" t="s">
        <v>9</v>
      </c>
    </row>
    <row r="24" spans="3:10" ht="6" customHeight="1">
      <c r="C24" s="50"/>
      <c r="J24" s="30"/>
    </row>
    <row r="25" spans="1:10" ht="12.75">
      <c r="A25" s="30" t="s">
        <v>90</v>
      </c>
      <c r="C25" s="61">
        <v>2116</v>
      </c>
      <c r="D25" s="61">
        <v>4584</v>
      </c>
      <c r="E25" s="61">
        <v>439</v>
      </c>
      <c r="F25" s="61">
        <v>1600</v>
      </c>
      <c r="G25" s="10">
        <v>278637</v>
      </c>
      <c r="H25" s="10">
        <v>175282</v>
      </c>
      <c r="I25" s="10">
        <v>329</v>
      </c>
      <c r="J25" s="51">
        <f>SUM(C25:I25)</f>
        <v>462987</v>
      </c>
    </row>
    <row r="26" spans="1:10" ht="12.75">
      <c r="A26" s="30" t="s">
        <v>92</v>
      </c>
      <c r="C26" s="61">
        <v>0</v>
      </c>
      <c r="D26" s="51">
        <v>0</v>
      </c>
      <c r="E26" s="51">
        <v>18</v>
      </c>
      <c r="F26" s="51">
        <v>0</v>
      </c>
      <c r="G26" s="62">
        <v>0</v>
      </c>
      <c r="H26" s="62">
        <v>0</v>
      </c>
      <c r="I26" s="62">
        <v>0</v>
      </c>
      <c r="J26" s="51">
        <f>SUM(C26:I26)</f>
        <v>18</v>
      </c>
    </row>
    <row r="27" spans="1:10" ht="13.5" thickBot="1">
      <c r="A27" s="30" t="str">
        <f>A16</f>
        <v>At 30 September 2007</v>
      </c>
      <c r="C27" s="54">
        <f>SUM(C25:C26)</f>
        <v>2116</v>
      </c>
      <c r="D27" s="54">
        <f aca="true" t="shared" si="1" ref="D27:J27">SUM(D25:D26)</f>
        <v>4584</v>
      </c>
      <c r="E27" s="54">
        <f t="shared" si="1"/>
        <v>457</v>
      </c>
      <c r="F27" s="54">
        <f t="shared" si="1"/>
        <v>1600</v>
      </c>
      <c r="G27" s="54">
        <f t="shared" si="1"/>
        <v>278637</v>
      </c>
      <c r="H27" s="54">
        <f t="shared" si="1"/>
        <v>175282</v>
      </c>
      <c r="I27" s="54">
        <f t="shared" si="1"/>
        <v>329</v>
      </c>
      <c r="J27" s="54">
        <f t="shared" si="1"/>
        <v>463005</v>
      </c>
    </row>
    <row r="28" spans="3:9" ht="12.75">
      <c r="C28" s="51"/>
      <c r="D28" s="51"/>
      <c r="E28" s="51"/>
      <c r="F28" s="51"/>
      <c r="G28" s="51"/>
      <c r="H28" s="51"/>
      <c r="I28" s="63"/>
    </row>
    <row r="29" spans="3:8" ht="12.75">
      <c r="C29" s="51"/>
      <c r="D29" s="51"/>
      <c r="E29" s="51"/>
      <c r="F29" s="51"/>
      <c r="G29" s="51"/>
      <c r="H29" s="51"/>
    </row>
    <row r="30" spans="3:8" ht="12.75">
      <c r="C30" s="51"/>
      <c r="D30" s="51"/>
      <c r="E30" s="51"/>
      <c r="F30" s="51"/>
      <c r="G30" s="51"/>
      <c r="H30" s="51"/>
    </row>
    <row r="31" spans="1:8" ht="14.25">
      <c r="A31" s="200" t="s">
        <v>107</v>
      </c>
      <c r="C31" s="51"/>
      <c r="D31" s="51"/>
      <c r="E31" s="51"/>
      <c r="F31" s="51"/>
      <c r="G31" s="51"/>
      <c r="H31" s="51"/>
    </row>
    <row r="32" spans="1:9" ht="12.75">
      <c r="A32" s="32"/>
      <c r="C32" s="51"/>
      <c r="D32" s="51"/>
      <c r="E32" s="51"/>
      <c r="F32" s="51"/>
      <c r="G32" s="51"/>
      <c r="H32" s="61"/>
      <c r="I32" s="50"/>
    </row>
    <row r="33" spans="1:9" ht="12.75">
      <c r="A33" s="32"/>
      <c r="C33" s="35" t="s">
        <v>77</v>
      </c>
      <c r="D33" s="36"/>
      <c r="E33" s="36"/>
      <c r="F33" s="36"/>
      <c r="G33" s="64"/>
      <c r="H33" s="37" t="s">
        <v>78</v>
      </c>
      <c r="I33" s="38" t="s">
        <v>79</v>
      </c>
    </row>
    <row r="34" spans="3:9" ht="12.75">
      <c r="C34" s="55" t="s">
        <v>80</v>
      </c>
      <c r="D34" s="40"/>
      <c r="E34" s="40" t="s">
        <v>81</v>
      </c>
      <c r="F34" s="40" t="s">
        <v>82</v>
      </c>
      <c r="G34" s="38" t="s">
        <v>83</v>
      </c>
      <c r="H34" s="42" t="s">
        <v>84</v>
      </c>
      <c r="I34" s="43" t="s">
        <v>85</v>
      </c>
    </row>
    <row r="35" spans="3:9" ht="12.75">
      <c r="C35" s="39" t="s">
        <v>86</v>
      </c>
      <c r="D35" s="41" t="s">
        <v>87</v>
      </c>
      <c r="E35" s="41" t="s">
        <v>88</v>
      </c>
      <c r="F35" s="41" t="s">
        <v>89</v>
      </c>
      <c r="G35" s="65"/>
      <c r="H35" s="42"/>
      <c r="I35" s="43"/>
    </row>
    <row r="36" spans="3:9" ht="12.75">
      <c r="C36" s="46" t="s">
        <v>9</v>
      </c>
      <c r="D36" s="47" t="s">
        <v>9</v>
      </c>
      <c r="E36" s="47" t="s">
        <v>9</v>
      </c>
      <c r="F36" s="47" t="s">
        <v>9</v>
      </c>
      <c r="G36" s="49" t="s">
        <v>9</v>
      </c>
      <c r="H36" s="48" t="s">
        <v>9</v>
      </c>
      <c r="I36" s="49" t="s">
        <v>9</v>
      </c>
    </row>
    <row r="37" spans="8:9" ht="6" customHeight="1">
      <c r="H37" s="66"/>
      <c r="I37" s="66"/>
    </row>
    <row r="38" spans="1:10" ht="12.75">
      <c r="A38" s="30" t="s">
        <v>108</v>
      </c>
      <c r="C38" s="51">
        <v>508381</v>
      </c>
      <c r="D38" s="51">
        <v>196122</v>
      </c>
      <c r="E38" s="51">
        <v>-233884</v>
      </c>
      <c r="F38" s="51">
        <v>-1512574</v>
      </c>
      <c r="G38" s="63">
        <f>SUM(C38:F38)</f>
        <v>-1041955</v>
      </c>
      <c r="H38" s="61">
        <v>7786</v>
      </c>
      <c r="I38" s="61">
        <f>SUM(G38:H38)</f>
        <v>-1034169</v>
      </c>
      <c r="J38" s="67"/>
    </row>
    <row r="39" spans="1:10" ht="12.75">
      <c r="A39" s="30" t="s">
        <v>109</v>
      </c>
      <c r="C39" s="61"/>
      <c r="D39" s="61">
        <v>0</v>
      </c>
      <c r="E39" s="61">
        <v>0</v>
      </c>
      <c r="F39" s="61">
        <f>PL!L36</f>
        <v>-30600</v>
      </c>
      <c r="G39" s="63">
        <f>SUM(C39:F39)</f>
        <v>-30600</v>
      </c>
      <c r="H39" s="63">
        <f>PL!L38</f>
        <v>-1012</v>
      </c>
      <c r="I39" s="61">
        <f>SUM(G39:H39)</f>
        <v>-31612</v>
      </c>
      <c r="J39" s="67"/>
    </row>
    <row r="40" spans="1:10" ht="12.75">
      <c r="A40" s="30" t="s">
        <v>92</v>
      </c>
      <c r="C40" s="61">
        <v>0</v>
      </c>
      <c r="D40" s="61">
        <f>G52</f>
        <v>21</v>
      </c>
      <c r="E40" s="61">
        <v>0</v>
      </c>
      <c r="F40" s="61">
        <v>0</v>
      </c>
      <c r="G40" s="63">
        <f>SUM(C40:F40)</f>
        <v>21</v>
      </c>
      <c r="H40" s="63">
        <v>0</v>
      </c>
      <c r="I40" s="61">
        <f>SUM(G40:H40)</f>
        <v>21</v>
      </c>
      <c r="J40" s="67"/>
    </row>
    <row r="41" spans="1:10" ht="13.5" thickBot="1">
      <c r="A41" s="30" t="s">
        <v>110</v>
      </c>
      <c r="C41" s="54">
        <f>SUM(C38:C40)</f>
        <v>508381</v>
      </c>
      <c r="D41" s="54">
        <f aca="true" t="shared" si="2" ref="D41:I41">SUM(D38:D40)</f>
        <v>196143</v>
      </c>
      <c r="E41" s="54">
        <f t="shared" si="2"/>
        <v>-233884</v>
      </c>
      <c r="F41" s="54">
        <f t="shared" si="2"/>
        <v>-1543174</v>
      </c>
      <c r="G41" s="54">
        <f t="shared" si="2"/>
        <v>-1072534</v>
      </c>
      <c r="H41" s="54">
        <f t="shared" si="2"/>
        <v>6774</v>
      </c>
      <c r="I41" s="54">
        <f t="shared" si="2"/>
        <v>-1065760</v>
      </c>
      <c r="J41" s="67"/>
    </row>
    <row r="42" spans="3:10" ht="12.75">
      <c r="C42" s="61"/>
      <c r="D42" s="61"/>
      <c r="E42" s="61"/>
      <c r="F42" s="61"/>
      <c r="G42" s="61"/>
      <c r="H42" s="63"/>
      <c r="I42" s="63"/>
      <c r="J42" s="67"/>
    </row>
    <row r="43" spans="3:10" ht="12.75">
      <c r="C43" s="61"/>
      <c r="D43" s="61"/>
      <c r="E43" s="61"/>
      <c r="F43" s="61"/>
      <c r="G43" s="61"/>
      <c r="H43" s="63"/>
      <c r="I43" s="63"/>
      <c r="J43" s="67"/>
    </row>
    <row r="44" spans="3:8" ht="12.75">
      <c r="C44" s="68"/>
      <c r="D44" s="69"/>
      <c r="E44" s="69"/>
      <c r="F44" s="69"/>
      <c r="G44" s="70"/>
      <c r="H44" s="50"/>
    </row>
    <row r="45" spans="1:10" s="32" customFormat="1" ht="12.75">
      <c r="A45" s="32" t="s">
        <v>87</v>
      </c>
      <c r="C45" s="71" t="s">
        <v>94</v>
      </c>
      <c r="D45" s="72" t="s">
        <v>80</v>
      </c>
      <c r="E45" s="72" t="s">
        <v>95</v>
      </c>
      <c r="F45" s="73"/>
      <c r="G45" s="74"/>
      <c r="H45" s="75"/>
      <c r="J45" s="76"/>
    </row>
    <row r="46" spans="3:10" s="32" customFormat="1" ht="12.75">
      <c r="C46" s="71" t="s">
        <v>97</v>
      </c>
      <c r="D46" s="72" t="s">
        <v>98</v>
      </c>
      <c r="E46" s="72" t="s">
        <v>99</v>
      </c>
      <c r="F46" s="72" t="s">
        <v>100</v>
      </c>
      <c r="G46" s="74"/>
      <c r="H46" s="75"/>
      <c r="J46" s="76"/>
    </row>
    <row r="47" spans="3:10" s="32" customFormat="1" ht="12.75">
      <c r="C47" s="71"/>
      <c r="D47" s="72"/>
      <c r="E47" s="72"/>
      <c r="F47" s="72"/>
      <c r="G47" s="43" t="s">
        <v>83</v>
      </c>
      <c r="H47" s="75"/>
      <c r="J47" s="76"/>
    </row>
    <row r="48" spans="3:10" s="32" customFormat="1" ht="12.75">
      <c r="C48" s="71"/>
      <c r="D48" s="72"/>
      <c r="E48" s="72"/>
      <c r="F48" s="72"/>
      <c r="G48" s="43"/>
      <c r="H48" s="75"/>
      <c r="J48" s="76"/>
    </row>
    <row r="49" spans="3:10" s="32" customFormat="1" ht="12.75">
      <c r="C49" s="77" t="s">
        <v>9</v>
      </c>
      <c r="D49" s="78" t="s">
        <v>9</v>
      </c>
      <c r="E49" s="78" t="s">
        <v>9</v>
      </c>
      <c r="F49" s="78" t="s">
        <v>9</v>
      </c>
      <c r="G49" s="49" t="s">
        <v>9</v>
      </c>
      <c r="H49" s="75"/>
      <c r="J49" s="76"/>
    </row>
    <row r="50" spans="3:8" ht="12.75">
      <c r="C50" s="61"/>
      <c r="D50" s="61"/>
      <c r="E50" s="61"/>
      <c r="F50" s="61"/>
      <c r="H50" s="50"/>
    </row>
    <row r="51" spans="1:10" ht="12.75">
      <c r="A51" s="30" t="str">
        <f>A38</f>
        <v>At 1 July 2006</v>
      </c>
      <c r="C51" s="61">
        <v>2160</v>
      </c>
      <c r="D51" s="61">
        <v>190535</v>
      </c>
      <c r="E51" s="61">
        <v>472</v>
      </c>
      <c r="F51" s="61">
        <v>2955</v>
      </c>
      <c r="G51" s="63">
        <f>SUM(C51:F51)</f>
        <v>196122</v>
      </c>
      <c r="H51" s="79"/>
      <c r="J51" s="67"/>
    </row>
    <row r="52" spans="1:10" ht="12.75">
      <c r="A52" s="30" t="s">
        <v>92</v>
      </c>
      <c r="C52" s="63">
        <v>0</v>
      </c>
      <c r="D52" s="63">
        <v>0</v>
      </c>
      <c r="E52" s="63">
        <v>21</v>
      </c>
      <c r="F52" s="63">
        <v>0</v>
      </c>
      <c r="G52" s="63">
        <f>SUM(C52:F52)</f>
        <v>21</v>
      </c>
      <c r="H52" s="79"/>
      <c r="J52" s="67"/>
    </row>
    <row r="53" spans="1:10" ht="13.5" thickBot="1">
      <c r="A53" s="30" t="str">
        <f>A41</f>
        <v>At 30 September 2006</v>
      </c>
      <c r="C53" s="80">
        <f>SUM(C51:C52)</f>
        <v>2160</v>
      </c>
      <c r="D53" s="80">
        <f>SUM(D51:D52)</f>
        <v>190535</v>
      </c>
      <c r="E53" s="80">
        <f>SUM(E51:E52)</f>
        <v>493</v>
      </c>
      <c r="F53" s="80">
        <f>SUM(F51:F52)</f>
        <v>2955</v>
      </c>
      <c r="G53" s="80">
        <f>SUM(G51:G52)</f>
        <v>196143</v>
      </c>
      <c r="H53" s="79"/>
      <c r="J53" s="67"/>
    </row>
    <row r="54" spans="3:10" ht="12.75">
      <c r="C54" s="63"/>
      <c r="D54" s="63"/>
      <c r="E54" s="63"/>
      <c r="F54" s="63"/>
      <c r="G54" s="63"/>
      <c r="H54" s="63"/>
      <c r="I54" s="63"/>
      <c r="J54" s="67"/>
    </row>
    <row r="55" spans="3:10" ht="12.75">
      <c r="C55" s="63"/>
      <c r="D55" s="63"/>
      <c r="E55" s="63"/>
      <c r="F55" s="63"/>
      <c r="G55" s="63"/>
      <c r="H55" s="63"/>
      <c r="I55" s="63"/>
      <c r="J55" s="67"/>
    </row>
    <row r="56" spans="3:10" ht="12.75">
      <c r="C56" s="63"/>
      <c r="D56" s="63"/>
      <c r="E56" s="63"/>
      <c r="F56" s="63"/>
      <c r="G56" s="63"/>
      <c r="H56" s="63"/>
      <c r="I56" s="63"/>
      <c r="J56" s="67"/>
    </row>
    <row r="57" spans="1:2" ht="12.75">
      <c r="A57" s="30" t="s">
        <v>111</v>
      </c>
      <c r="B57" s="30" t="s">
        <v>112</v>
      </c>
    </row>
    <row r="58" spans="1:2" ht="12.75">
      <c r="A58" s="30" t="s">
        <v>113</v>
      </c>
      <c r="B58" s="30" t="s">
        <v>114</v>
      </c>
    </row>
    <row r="66" ht="12.75">
      <c r="A66" s="81" t="s">
        <v>115</v>
      </c>
    </row>
    <row r="67" ht="12.75">
      <c r="A67" s="81" t="s">
        <v>116</v>
      </c>
    </row>
  </sheetData>
  <printOptions/>
  <pageMargins left="0.48" right="0.16" top="0.49" bottom="0.36" header="0.5" footer="0.37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5" customWidth="1"/>
    <col min="2" max="2" width="15.7109375" style="5" customWidth="1"/>
    <col min="3" max="4" width="9.140625" style="5" customWidth="1"/>
    <col min="5" max="5" width="10.7109375" style="5" customWidth="1"/>
    <col min="6" max="6" width="3.57421875" style="5" customWidth="1"/>
    <col min="7" max="7" width="1.7109375" style="5" customWidth="1"/>
    <col min="8" max="8" width="13.8515625" style="5" customWidth="1"/>
    <col min="9" max="9" width="1.28515625" style="5" customWidth="1"/>
    <col min="10" max="10" width="0.42578125" style="5" customWidth="1"/>
    <col min="11" max="11" width="1.28515625" style="5" customWidth="1"/>
    <col min="12" max="12" width="13.8515625" style="5" customWidth="1"/>
    <col min="13" max="13" width="2.00390625" style="5" customWidth="1"/>
    <col min="14" max="15" width="0.85546875" style="5" customWidth="1"/>
    <col min="16" max="16" width="8.140625" style="5" bestFit="1" customWidth="1"/>
    <col min="17" max="17" width="15.7109375" style="5" customWidth="1"/>
    <col min="18" max="16384" width="9.140625" style="5" customWidth="1"/>
  </cols>
  <sheetData>
    <row r="1" spans="1:11" ht="15.75">
      <c r="A1" s="82" t="str">
        <f>PL!A1</f>
        <v>OLYMPIA INDUSTRIES BERHAD</v>
      </c>
      <c r="I1" s="90"/>
      <c r="J1" s="90"/>
      <c r="K1" s="90"/>
    </row>
    <row r="2" spans="1:11" ht="12.75">
      <c r="A2" s="194" t="str">
        <f>PL!A2</f>
        <v>(Company no. 63026-U)</v>
      </c>
      <c r="I2" s="90"/>
      <c r="J2" s="90"/>
      <c r="K2" s="90"/>
    </row>
    <row r="3" spans="1:11" ht="7.5" customHeight="1">
      <c r="A3" s="4"/>
      <c r="I3" s="90"/>
      <c r="J3" s="90"/>
      <c r="K3" s="90"/>
    </row>
    <row r="4" spans="1:11" ht="14.25">
      <c r="A4" s="199" t="s">
        <v>117</v>
      </c>
      <c r="I4" s="90"/>
      <c r="J4" s="90"/>
      <c r="K4" s="90"/>
    </row>
    <row r="5" spans="1:11" ht="14.25">
      <c r="A5" s="199" t="str">
        <f>Equity!A5</f>
        <v>For the period ended 30 September 2007</v>
      </c>
      <c r="I5" s="90"/>
      <c r="J5" s="90"/>
      <c r="K5" s="90"/>
    </row>
    <row r="6" spans="1:17" ht="12.75">
      <c r="A6" s="5" t="s">
        <v>2</v>
      </c>
      <c r="G6" s="83"/>
      <c r="H6" s="83"/>
      <c r="I6" s="84"/>
      <c r="J6" s="84"/>
      <c r="K6" s="84"/>
      <c r="L6" s="85"/>
      <c r="M6" s="83"/>
      <c r="N6" s="83"/>
      <c r="O6" s="83"/>
      <c r="P6" s="83"/>
      <c r="Q6" s="8" t="s">
        <v>118</v>
      </c>
    </row>
    <row r="7" spans="1:17" ht="12.75">
      <c r="A7" s="99"/>
      <c r="F7" s="86"/>
      <c r="H7" s="8" t="s">
        <v>5</v>
      </c>
      <c r="I7" s="87"/>
      <c r="J7" s="87"/>
      <c r="K7" s="87"/>
      <c r="L7" s="8" t="s">
        <v>6</v>
      </c>
      <c r="M7" s="8"/>
      <c r="N7" s="8"/>
      <c r="O7" s="8"/>
      <c r="P7" s="8"/>
      <c r="Q7" s="87"/>
    </row>
    <row r="8" spans="1:17" ht="12.75">
      <c r="A8" s="99"/>
      <c r="F8" s="86"/>
      <c r="H8" s="8" t="s">
        <v>119</v>
      </c>
      <c r="I8" s="87"/>
      <c r="J8" s="87"/>
      <c r="K8" s="87"/>
      <c r="L8" s="8" t="s">
        <v>120</v>
      </c>
      <c r="M8" s="8"/>
      <c r="N8" s="8"/>
      <c r="O8" s="8"/>
      <c r="P8" s="8"/>
      <c r="Q8" s="88"/>
    </row>
    <row r="9" spans="6:17" ht="12.75">
      <c r="F9" s="89"/>
      <c r="H9" s="7" t="str">
        <f>+'[1]pl'!F11</f>
        <v>30 Sep 2007</v>
      </c>
      <c r="I9" s="88"/>
      <c r="J9" s="88"/>
      <c r="K9" s="88"/>
      <c r="L9" s="7" t="str">
        <f>+'[1]pl'!L11</f>
        <v>30 Sep 2006</v>
      </c>
      <c r="M9" s="7"/>
      <c r="N9" s="7"/>
      <c r="O9" s="7"/>
      <c r="P9" s="7"/>
      <c r="Q9" s="88"/>
    </row>
    <row r="10" spans="6:17" ht="12.75">
      <c r="F10" s="86"/>
      <c r="H10" s="8" t="s">
        <v>9</v>
      </c>
      <c r="I10" s="87"/>
      <c r="J10" s="87"/>
      <c r="K10" s="87"/>
      <c r="L10" s="8" t="s">
        <v>9</v>
      </c>
      <c r="M10" s="8"/>
      <c r="N10" s="8"/>
      <c r="O10" s="8"/>
      <c r="P10" s="8"/>
      <c r="Q10" s="87"/>
    </row>
    <row r="11" spans="1:17" ht="12.75">
      <c r="A11" s="4" t="s">
        <v>121</v>
      </c>
      <c r="I11" s="90"/>
      <c r="J11" s="90"/>
      <c r="K11" s="90"/>
      <c r="Q11" s="90"/>
    </row>
    <row r="12" spans="1:19" ht="12.75">
      <c r="A12" s="5" t="s">
        <v>122</v>
      </c>
      <c r="H12" s="2">
        <f>PL!J26</f>
        <v>17120</v>
      </c>
      <c r="I12" s="10"/>
      <c r="J12" s="10"/>
      <c r="K12" s="10"/>
      <c r="L12" s="13">
        <f>PL!L26</f>
        <v>-31592</v>
      </c>
      <c r="M12" s="13"/>
      <c r="N12" s="13"/>
      <c r="O12" s="13"/>
      <c r="P12" s="13"/>
      <c r="Q12" s="10"/>
      <c r="R12" s="10"/>
      <c r="S12" s="10"/>
    </row>
    <row r="13" spans="1:17" ht="12.75">
      <c r="A13" s="5" t="s">
        <v>123</v>
      </c>
      <c r="I13" s="90"/>
      <c r="J13" s="90"/>
      <c r="K13" s="90"/>
      <c r="L13" s="13"/>
      <c r="M13" s="13"/>
      <c r="N13" s="13"/>
      <c r="O13" s="13"/>
      <c r="P13" s="13"/>
      <c r="Q13" s="10"/>
    </row>
    <row r="14" spans="2:17" ht="12.75">
      <c r="B14" s="5" t="s">
        <v>124</v>
      </c>
      <c r="H14" s="2">
        <v>-591</v>
      </c>
      <c r="I14" s="10"/>
      <c r="J14" s="10"/>
      <c r="K14" s="10"/>
      <c r="L14" s="2">
        <v>-267</v>
      </c>
      <c r="M14" s="2"/>
      <c r="N14" s="2"/>
      <c r="O14" s="2"/>
      <c r="P14" s="2"/>
      <c r="Q14" s="10"/>
    </row>
    <row r="15" spans="2:17" ht="12.75">
      <c r="B15" s="5" t="s">
        <v>125</v>
      </c>
      <c r="H15" s="2">
        <v>-1484</v>
      </c>
      <c r="I15" s="10"/>
      <c r="J15" s="10"/>
      <c r="K15" s="10"/>
      <c r="L15" s="2">
        <v>0</v>
      </c>
      <c r="M15" s="2"/>
      <c r="N15" s="2"/>
      <c r="O15" s="2"/>
      <c r="P15" s="2"/>
      <c r="Q15" s="10"/>
    </row>
    <row r="16" spans="2:17" ht="12.75">
      <c r="B16" s="5" t="s">
        <v>126</v>
      </c>
      <c r="H16" s="2">
        <v>-49</v>
      </c>
      <c r="I16" s="10"/>
      <c r="J16" s="10"/>
      <c r="K16" s="10"/>
      <c r="L16" s="2">
        <v>0</v>
      </c>
      <c r="M16" s="2"/>
      <c r="N16" s="2"/>
      <c r="O16" s="2"/>
      <c r="P16" s="2"/>
      <c r="Q16" s="10"/>
    </row>
    <row r="17" spans="2:17" ht="12.75">
      <c r="B17" s="5" t="s">
        <v>127</v>
      </c>
      <c r="H17" s="2">
        <v>-230</v>
      </c>
      <c r="I17" s="10"/>
      <c r="J17" s="10"/>
      <c r="K17" s="10"/>
      <c r="L17" s="2">
        <v>0</v>
      </c>
      <c r="M17" s="2"/>
      <c r="N17" s="2"/>
      <c r="O17" s="2"/>
      <c r="P17" s="2"/>
      <c r="Q17" s="10"/>
    </row>
    <row r="18" spans="2:17" ht="12.75">
      <c r="B18" s="5" t="s">
        <v>128</v>
      </c>
      <c r="H18" s="2">
        <v>-14304</v>
      </c>
      <c r="I18" s="10"/>
      <c r="J18" s="10"/>
      <c r="K18" s="10"/>
      <c r="L18" s="2">
        <v>0</v>
      </c>
      <c r="M18" s="2"/>
      <c r="N18" s="2"/>
      <c r="O18" s="2"/>
      <c r="P18" s="2"/>
      <c r="Q18" s="10"/>
    </row>
    <row r="19" spans="2:17" ht="12.75">
      <c r="B19" s="5" t="s">
        <v>129</v>
      </c>
      <c r="H19" s="2">
        <v>553</v>
      </c>
      <c r="I19" s="10"/>
      <c r="J19" s="10"/>
      <c r="K19" s="10"/>
      <c r="L19" s="2">
        <v>888</v>
      </c>
      <c r="M19" s="2"/>
      <c r="N19" s="2"/>
      <c r="O19" s="2"/>
      <c r="P19" s="2"/>
      <c r="Q19" s="10"/>
    </row>
    <row r="20" spans="2:17" ht="12.75">
      <c r="B20" s="5" t="s">
        <v>15</v>
      </c>
      <c r="H20" s="2">
        <v>6341</v>
      </c>
      <c r="I20" s="10"/>
      <c r="J20" s="10"/>
      <c r="K20" s="10"/>
      <c r="L20" s="2">
        <v>32129</v>
      </c>
      <c r="M20" s="2"/>
      <c r="N20" s="2"/>
      <c r="O20" s="2"/>
      <c r="P20" s="2"/>
      <c r="Q20" s="10"/>
    </row>
    <row r="21" spans="2:17" ht="12.75">
      <c r="B21" s="5" t="s">
        <v>130</v>
      </c>
      <c r="H21" s="9">
        <v>1728</v>
      </c>
      <c r="I21" s="10"/>
      <c r="J21" s="10"/>
      <c r="K21" s="10"/>
      <c r="L21" s="9">
        <v>1060</v>
      </c>
      <c r="M21" s="10"/>
      <c r="N21" s="10"/>
      <c r="O21" s="10"/>
      <c r="P21" s="2"/>
      <c r="Q21" s="10"/>
    </row>
    <row r="22" spans="1:17" ht="12.75">
      <c r="A22" s="5" t="s">
        <v>131</v>
      </c>
      <c r="H22" s="2">
        <f>SUM(H12:H21)</f>
        <v>9084</v>
      </c>
      <c r="I22" s="10"/>
      <c r="J22" s="10"/>
      <c r="K22" s="10"/>
      <c r="L22" s="2">
        <f>SUM(L12:L21)</f>
        <v>2218</v>
      </c>
      <c r="M22" s="2"/>
      <c r="N22" s="2"/>
      <c r="O22" s="2"/>
      <c r="P22" s="10"/>
      <c r="Q22" s="10"/>
    </row>
    <row r="23" spans="2:17" ht="12.75">
      <c r="B23" s="5" t="s">
        <v>132</v>
      </c>
      <c r="H23" s="2">
        <v>-4464</v>
      </c>
      <c r="I23" s="10"/>
      <c r="J23" s="10"/>
      <c r="K23" s="10"/>
      <c r="L23" s="2">
        <v>3931</v>
      </c>
      <c r="M23" s="2"/>
      <c r="N23" s="2"/>
      <c r="O23" s="2"/>
      <c r="P23" s="10"/>
      <c r="Q23" s="10"/>
    </row>
    <row r="24" spans="2:17" ht="12.75">
      <c r="B24" s="5" t="s">
        <v>133</v>
      </c>
      <c r="H24" s="2">
        <v>-54</v>
      </c>
      <c r="I24" s="10"/>
      <c r="J24" s="10"/>
      <c r="K24" s="10"/>
      <c r="L24" s="2">
        <v>139</v>
      </c>
      <c r="M24" s="2"/>
      <c r="N24" s="2"/>
      <c r="O24" s="2"/>
      <c r="P24" s="10"/>
      <c r="Q24" s="10"/>
    </row>
    <row r="25" spans="2:17" ht="12.75">
      <c r="B25" s="5" t="s">
        <v>134</v>
      </c>
      <c r="H25" s="2">
        <v>0</v>
      </c>
      <c r="I25" s="10"/>
      <c r="J25" s="10"/>
      <c r="K25" s="10"/>
      <c r="L25" s="2">
        <v>-211</v>
      </c>
      <c r="M25" s="2"/>
      <c r="N25" s="2"/>
      <c r="O25" s="2"/>
      <c r="P25" s="10"/>
      <c r="Q25" s="10"/>
    </row>
    <row r="26" spans="2:17" ht="12.75">
      <c r="B26" s="5" t="s">
        <v>135</v>
      </c>
      <c r="H26" s="2">
        <v>3321</v>
      </c>
      <c r="I26" s="10"/>
      <c r="J26" s="10"/>
      <c r="K26" s="10"/>
      <c r="L26" s="2">
        <v>-5574</v>
      </c>
      <c r="M26" s="2"/>
      <c r="N26" s="2"/>
      <c r="O26" s="2"/>
      <c r="P26" s="10"/>
      <c r="Q26" s="10"/>
    </row>
    <row r="27" spans="2:17" ht="12.75">
      <c r="B27" s="5" t="s">
        <v>136</v>
      </c>
      <c r="E27" s="13"/>
      <c r="H27" s="9">
        <v>7007</v>
      </c>
      <c r="I27" s="10"/>
      <c r="J27" s="10"/>
      <c r="K27" s="10"/>
      <c r="L27" s="9">
        <f>-8216+6811</f>
        <v>-1405</v>
      </c>
      <c r="M27" s="10"/>
      <c r="N27" s="10"/>
      <c r="O27" s="10"/>
      <c r="P27" s="10"/>
      <c r="Q27" s="10"/>
    </row>
    <row r="28" spans="8:17" ht="12.75">
      <c r="H28" s="2">
        <f>SUM(H22:H27)</f>
        <v>14894</v>
      </c>
      <c r="I28" s="10"/>
      <c r="J28" s="10"/>
      <c r="K28" s="10"/>
      <c r="L28" s="2">
        <f>SUM(L22:L27)</f>
        <v>-902</v>
      </c>
      <c r="M28" s="2"/>
      <c r="N28" s="2"/>
      <c r="O28" s="2"/>
      <c r="P28" s="10"/>
      <c r="Q28" s="10"/>
    </row>
    <row r="29" spans="2:17" ht="12.75">
      <c r="B29" s="5" t="s">
        <v>137</v>
      </c>
      <c r="H29" s="2">
        <v>-4034</v>
      </c>
      <c r="I29" s="10"/>
      <c r="J29" s="10"/>
      <c r="K29" s="10"/>
      <c r="L29" s="2">
        <v>-153</v>
      </c>
      <c r="M29" s="2"/>
      <c r="N29" s="2"/>
      <c r="O29" s="2"/>
      <c r="P29" s="10"/>
      <c r="Q29" s="10"/>
    </row>
    <row r="30" spans="1:17" ht="12.75">
      <c r="A30" s="5" t="s">
        <v>138</v>
      </c>
      <c r="H30" s="26">
        <f>SUM(H28:H29)</f>
        <v>10860</v>
      </c>
      <c r="I30" s="10"/>
      <c r="J30" s="10"/>
      <c r="K30" s="10"/>
      <c r="L30" s="26">
        <f>SUM(L28:L29)</f>
        <v>-1055</v>
      </c>
      <c r="M30" s="10"/>
      <c r="N30" s="10"/>
      <c r="O30" s="10"/>
      <c r="P30" s="10"/>
      <c r="Q30" s="10"/>
    </row>
    <row r="31" spans="8:17" ht="12.75">
      <c r="H31" s="2"/>
      <c r="I31" s="10"/>
      <c r="J31" s="10"/>
      <c r="K31" s="10"/>
      <c r="L31" s="2"/>
      <c r="M31" s="2"/>
      <c r="N31" s="2"/>
      <c r="O31" s="2"/>
      <c r="P31" s="10"/>
      <c r="Q31" s="10"/>
    </row>
    <row r="32" spans="1:17" ht="12.75">
      <c r="A32" s="4" t="s">
        <v>139</v>
      </c>
      <c r="H32" s="2"/>
      <c r="I32" s="10"/>
      <c r="J32" s="10"/>
      <c r="K32" s="10"/>
      <c r="L32" s="2"/>
      <c r="M32" s="2"/>
      <c r="N32" s="2"/>
      <c r="O32" s="2"/>
      <c r="P32" s="10"/>
      <c r="Q32" s="10"/>
    </row>
    <row r="33" spans="2:17" ht="12.75">
      <c r="B33" s="5" t="s">
        <v>140</v>
      </c>
      <c r="M33" s="2"/>
      <c r="N33" s="2"/>
      <c r="O33" s="2"/>
      <c r="P33" s="10"/>
      <c r="Q33" s="10"/>
    </row>
    <row r="34" spans="2:17" ht="12.75">
      <c r="B34" s="5" t="s">
        <v>141</v>
      </c>
      <c r="H34" s="2">
        <v>-934</v>
      </c>
      <c r="I34" s="10"/>
      <c r="J34" s="10"/>
      <c r="K34" s="10"/>
      <c r="L34" s="2">
        <v>19</v>
      </c>
      <c r="M34" s="2"/>
      <c r="N34" s="2"/>
      <c r="O34" s="2"/>
      <c r="P34" s="10"/>
      <c r="Q34" s="10"/>
    </row>
    <row r="35" spans="2:17" ht="12.75">
      <c r="B35" s="5" t="s">
        <v>142</v>
      </c>
      <c r="H35" s="2">
        <v>-119</v>
      </c>
      <c r="I35" s="10"/>
      <c r="J35" s="10"/>
      <c r="K35" s="10"/>
      <c r="L35" s="2">
        <v>-1068</v>
      </c>
      <c r="M35" s="2"/>
      <c r="N35" s="2"/>
      <c r="O35" s="2"/>
      <c r="P35" s="10"/>
      <c r="Q35" s="10"/>
    </row>
    <row r="36" spans="2:17" ht="12.75">
      <c r="B36" s="5" t="s">
        <v>143</v>
      </c>
      <c r="H36" s="2">
        <v>10291</v>
      </c>
      <c r="I36" s="10"/>
      <c r="J36" s="10"/>
      <c r="K36" s="10"/>
      <c r="L36" s="2">
        <v>0</v>
      </c>
      <c r="M36" s="2"/>
      <c r="N36" s="2"/>
      <c r="O36" s="2"/>
      <c r="P36" s="10"/>
      <c r="Q36" s="10"/>
    </row>
    <row r="37" spans="2:17" ht="12.75">
      <c r="B37" s="5" t="s">
        <v>124</v>
      </c>
      <c r="H37" s="2">
        <v>591</v>
      </c>
      <c r="I37" s="10"/>
      <c r="J37" s="10"/>
      <c r="K37" s="10"/>
      <c r="L37" s="2">
        <v>267</v>
      </c>
      <c r="M37" s="2"/>
      <c r="N37" s="2"/>
      <c r="O37" s="2"/>
      <c r="P37" s="10"/>
      <c r="Q37" s="10"/>
    </row>
    <row r="38" spans="2:17" ht="12.75">
      <c r="B38" s="5" t="s">
        <v>144</v>
      </c>
      <c r="H38" s="2">
        <v>1</v>
      </c>
      <c r="I38" s="10"/>
      <c r="J38" s="10"/>
      <c r="K38" s="10"/>
      <c r="L38" s="2">
        <v>58</v>
      </c>
      <c r="M38" s="2"/>
      <c r="N38" s="2"/>
      <c r="O38" s="2"/>
      <c r="P38" s="10"/>
      <c r="Q38" s="10"/>
    </row>
    <row r="39" spans="2:17" ht="12.75">
      <c r="B39" s="5" t="s">
        <v>145</v>
      </c>
      <c r="H39" s="26">
        <f>SUM(H34:H38)</f>
        <v>9830</v>
      </c>
      <c r="I39" s="10"/>
      <c r="J39" s="10"/>
      <c r="K39" s="10"/>
      <c r="L39" s="26">
        <f>SUM(L34:L38)</f>
        <v>-724</v>
      </c>
      <c r="M39" s="10"/>
      <c r="N39" s="10"/>
      <c r="O39" s="10"/>
      <c r="P39" s="10"/>
      <c r="Q39" s="10"/>
    </row>
    <row r="40" spans="8:17" ht="12.75">
      <c r="H40" s="2"/>
      <c r="I40" s="10"/>
      <c r="J40" s="10"/>
      <c r="K40" s="10"/>
      <c r="L40" s="2"/>
      <c r="M40" s="2"/>
      <c r="N40" s="2"/>
      <c r="O40" s="2"/>
      <c r="P40" s="10"/>
      <c r="Q40" s="10"/>
    </row>
    <row r="41" spans="1:17" ht="12.75">
      <c r="A41" s="4" t="s">
        <v>146</v>
      </c>
      <c r="H41" s="2"/>
      <c r="I41" s="10"/>
      <c r="J41" s="10"/>
      <c r="K41" s="10"/>
      <c r="L41" s="2"/>
      <c r="M41" s="2"/>
      <c r="N41" s="2"/>
      <c r="O41" s="2"/>
      <c r="P41" s="10"/>
      <c r="Q41" s="10"/>
    </row>
    <row r="42" spans="2:17" ht="12.75">
      <c r="B42" s="5" t="s">
        <v>147</v>
      </c>
      <c r="H42" s="2">
        <v>-500</v>
      </c>
      <c r="I42" s="10"/>
      <c r="J42" s="10"/>
      <c r="K42" s="10"/>
      <c r="L42" s="2">
        <v>0</v>
      </c>
      <c r="M42" s="2"/>
      <c r="N42" s="2"/>
      <c r="O42" s="2"/>
      <c r="P42" s="10"/>
      <c r="Q42" s="10"/>
    </row>
    <row r="43" spans="2:17" ht="12.75">
      <c r="B43" s="5" t="s">
        <v>148</v>
      </c>
      <c r="H43" s="2">
        <v>-66</v>
      </c>
      <c r="I43" s="10"/>
      <c r="J43" s="10"/>
      <c r="K43" s="10"/>
      <c r="L43" s="2">
        <v>0</v>
      </c>
      <c r="M43" s="2"/>
      <c r="N43" s="2"/>
      <c r="O43" s="2"/>
      <c r="P43" s="10"/>
      <c r="Q43" s="10"/>
    </row>
    <row r="44" spans="2:17" ht="12.75">
      <c r="B44" s="5" t="s">
        <v>149</v>
      </c>
      <c r="H44" s="2">
        <v>-198</v>
      </c>
      <c r="I44" s="10"/>
      <c r="J44" s="10"/>
      <c r="K44" s="10"/>
      <c r="L44" s="2">
        <v>-174</v>
      </c>
      <c r="M44" s="2"/>
      <c r="N44" s="2"/>
      <c r="O44" s="2"/>
      <c r="P44" s="10"/>
      <c r="Q44" s="10"/>
    </row>
    <row r="45" spans="2:17" ht="12.75">
      <c r="B45" s="5" t="s">
        <v>345</v>
      </c>
      <c r="H45" s="26">
        <f>SUM(H42:H44)</f>
        <v>-764</v>
      </c>
      <c r="I45" s="10"/>
      <c r="J45" s="10"/>
      <c r="K45" s="10"/>
      <c r="L45" s="26">
        <f>SUM(L42:L44)</f>
        <v>-174</v>
      </c>
      <c r="M45" s="10"/>
      <c r="N45" s="10"/>
      <c r="O45" s="10"/>
      <c r="P45" s="10"/>
      <c r="Q45" s="10"/>
    </row>
    <row r="46" spans="8:17" ht="12.75">
      <c r="H46" s="2"/>
      <c r="I46" s="10"/>
      <c r="J46" s="10"/>
      <c r="K46" s="10"/>
      <c r="L46" s="2"/>
      <c r="M46" s="2"/>
      <c r="N46" s="2"/>
      <c r="O46" s="2"/>
      <c r="P46" s="10"/>
      <c r="Q46" s="10"/>
    </row>
    <row r="47" spans="1:17" ht="12.75">
      <c r="A47" s="4" t="s">
        <v>150</v>
      </c>
      <c r="H47" s="2">
        <f>+H30+H39+H45</f>
        <v>19926</v>
      </c>
      <c r="I47" s="10"/>
      <c r="J47" s="10"/>
      <c r="K47" s="10"/>
      <c r="L47" s="2">
        <f>L30+L39+L45</f>
        <v>-1953</v>
      </c>
      <c r="M47" s="2"/>
      <c r="N47" s="2"/>
      <c r="O47" s="2"/>
      <c r="P47" s="10"/>
      <c r="Q47" s="10"/>
    </row>
    <row r="48" spans="1:17" ht="12.75">
      <c r="A48" s="4" t="s">
        <v>151</v>
      </c>
      <c r="H48" s="2">
        <v>114439</v>
      </c>
      <c r="I48" s="10"/>
      <c r="J48" s="10"/>
      <c r="K48" s="10"/>
      <c r="L48" s="2">
        <v>-26652</v>
      </c>
      <c r="M48" s="2"/>
      <c r="N48" s="2"/>
      <c r="O48" s="2"/>
      <c r="P48" s="10"/>
      <c r="Q48" s="10"/>
    </row>
    <row r="49" spans="1:17" ht="12.75">
      <c r="A49" s="4" t="s">
        <v>152</v>
      </c>
      <c r="H49" s="2">
        <v>0</v>
      </c>
      <c r="I49" s="10"/>
      <c r="J49" s="10"/>
      <c r="K49" s="10"/>
      <c r="L49" s="2">
        <v>-170</v>
      </c>
      <c r="M49" s="2"/>
      <c r="N49" s="2"/>
      <c r="O49" s="2"/>
      <c r="P49" s="10"/>
      <c r="Q49" s="10"/>
    </row>
    <row r="50" spans="1:17" ht="13.5" thickBot="1">
      <c r="A50" s="4" t="s">
        <v>153</v>
      </c>
      <c r="H50" s="25">
        <f>SUM(H47:H49)</f>
        <v>134365</v>
      </c>
      <c r="I50" s="10"/>
      <c r="J50" s="10"/>
      <c r="K50" s="10"/>
      <c r="L50" s="25">
        <f>SUM(L47:L49)</f>
        <v>-28775</v>
      </c>
      <c r="M50" s="10"/>
      <c r="N50" s="10"/>
      <c r="O50" s="10"/>
      <c r="P50" s="10"/>
      <c r="Q50" s="10"/>
    </row>
    <row r="51" spans="8:17" ht="12.75">
      <c r="H51" s="2"/>
      <c r="I51" s="10"/>
      <c r="J51" s="10"/>
      <c r="K51" s="10"/>
      <c r="L51" s="2"/>
      <c r="M51" s="2"/>
      <c r="N51" s="2"/>
      <c r="O51" s="2"/>
      <c r="P51" s="10"/>
      <c r="Q51" s="10"/>
    </row>
    <row r="52" spans="8:17" ht="12.75" hidden="1">
      <c r="H52" s="91">
        <f>+H50-H61</f>
        <v>0</v>
      </c>
      <c r="I52" s="10"/>
      <c r="J52" s="10"/>
      <c r="K52" s="10"/>
      <c r="L52" s="2"/>
      <c r="M52" s="2"/>
      <c r="N52" s="2"/>
      <c r="O52" s="2"/>
      <c r="P52" s="10"/>
      <c r="Q52" s="10"/>
    </row>
    <row r="53" spans="8:17" ht="12.75">
      <c r="H53" s="2"/>
      <c r="I53" s="10"/>
      <c r="J53" s="10"/>
      <c r="K53" s="10"/>
      <c r="L53" s="2"/>
      <c r="M53" s="2"/>
      <c r="N53" s="2"/>
      <c r="O53" s="2"/>
      <c r="P53" s="10"/>
      <c r="Q53" s="10"/>
    </row>
    <row r="54" spans="1:17" ht="12.75">
      <c r="A54" s="4" t="s">
        <v>154</v>
      </c>
      <c r="M54" s="93"/>
      <c r="N54" s="93"/>
      <c r="O54" s="93"/>
      <c r="P54" s="93"/>
      <c r="Q54" s="93"/>
    </row>
    <row r="55" spans="1:17" ht="12.75">
      <c r="A55" s="192"/>
      <c r="B55" s="4"/>
      <c r="H55" s="175" t="s">
        <v>9</v>
      </c>
      <c r="L55" s="175" t="s">
        <v>9</v>
      </c>
      <c r="M55" s="93"/>
      <c r="N55" s="93"/>
      <c r="O55" s="93"/>
      <c r="P55" s="93"/>
      <c r="Q55" s="93"/>
    </row>
    <row r="56" spans="2:18" ht="12.75">
      <c r="B56" s="5" t="s">
        <v>155</v>
      </c>
      <c r="E56" s="13"/>
      <c r="H56" s="13">
        <v>97086</v>
      </c>
      <c r="I56" s="13"/>
      <c r="J56" s="13"/>
      <c r="K56" s="13"/>
      <c r="L56" s="13">
        <f>35443-L60</f>
        <v>35273</v>
      </c>
      <c r="M56" s="13"/>
      <c r="N56" s="13"/>
      <c r="O56" s="13"/>
      <c r="P56" s="13"/>
      <c r="Q56" s="13"/>
      <c r="R56" s="13"/>
    </row>
    <row r="57" spans="2:18" ht="12.75">
      <c r="B57" s="5" t="s">
        <v>156</v>
      </c>
      <c r="E57" s="13"/>
      <c r="H57" s="13">
        <v>37110</v>
      </c>
      <c r="I57" s="13"/>
      <c r="J57" s="13"/>
      <c r="K57" s="13"/>
      <c r="L57" s="13">
        <v>9360</v>
      </c>
      <c r="M57" s="13"/>
      <c r="N57" s="13"/>
      <c r="O57" s="13"/>
      <c r="P57" s="13"/>
      <c r="Q57" s="13"/>
      <c r="R57" s="13"/>
    </row>
    <row r="58" spans="2:18" ht="12.75">
      <c r="B58" s="5" t="s">
        <v>157</v>
      </c>
      <c r="E58" s="13"/>
      <c r="H58" s="92">
        <v>-1</v>
      </c>
      <c r="I58" s="13"/>
      <c r="J58" s="13"/>
      <c r="K58" s="13"/>
      <c r="L58" s="92">
        <v>-73578</v>
      </c>
      <c r="M58" s="13"/>
      <c r="N58" s="13"/>
      <c r="O58" s="13"/>
      <c r="P58" s="13"/>
      <c r="Q58" s="13"/>
      <c r="R58" s="13"/>
    </row>
    <row r="59" spans="1:18" ht="12.75">
      <c r="A59" s="4"/>
      <c r="E59" s="193"/>
      <c r="H59" s="93">
        <f>SUM(H56:H58)</f>
        <v>134195</v>
      </c>
      <c r="I59" s="93"/>
      <c r="J59" s="93"/>
      <c r="K59" s="93"/>
      <c r="L59" s="93">
        <f>SUM(L56:L58)</f>
        <v>-28945</v>
      </c>
      <c r="M59" s="13"/>
      <c r="N59" s="13"/>
      <c r="O59" s="13"/>
      <c r="P59" s="94"/>
      <c r="Q59" s="94"/>
      <c r="R59" s="13"/>
    </row>
    <row r="60" spans="1:18" ht="12.75">
      <c r="A60" s="4"/>
      <c r="B60" s="5" t="s">
        <v>158</v>
      </c>
      <c r="E60" s="193"/>
      <c r="H60" s="93">
        <v>170</v>
      </c>
      <c r="I60" s="93"/>
      <c r="J60" s="93"/>
      <c r="K60" s="93"/>
      <c r="L60" s="93">
        <v>170</v>
      </c>
      <c r="M60" s="13"/>
      <c r="N60" s="13"/>
      <c r="O60" s="13"/>
      <c r="P60" s="94"/>
      <c r="Q60" s="94"/>
      <c r="R60" s="13"/>
    </row>
    <row r="61" spans="1:18" ht="13.5" thickBot="1">
      <c r="A61" s="4"/>
      <c r="E61" s="193"/>
      <c r="H61" s="95">
        <f>SUM(H59:H60)</f>
        <v>134365</v>
      </c>
      <c r="I61" s="93"/>
      <c r="J61" s="93"/>
      <c r="K61" s="93"/>
      <c r="L61" s="95">
        <f>SUM(L59:L60)</f>
        <v>-28775</v>
      </c>
      <c r="M61" s="13"/>
      <c r="N61" s="13"/>
      <c r="O61" s="13"/>
      <c r="P61" s="94"/>
      <c r="Q61" s="94"/>
      <c r="R61" s="13"/>
    </row>
    <row r="62" spans="8:16" ht="13.5" customHeight="1">
      <c r="H62" s="13"/>
      <c r="L62" s="13"/>
      <c r="M62" s="13"/>
      <c r="N62" s="13"/>
      <c r="O62" s="13"/>
      <c r="P62" s="13"/>
    </row>
    <row r="63" spans="8:16" ht="12.75"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5" t="s">
        <v>159</v>
      </c>
      <c r="H64" s="13"/>
      <c r="L64" s="13"/>
      <c r="M64" s="13"/>
      <c r="N64" s="13"/>
      <c r="O64" s="13"/>
      <c r="P64" s="13"/>
    </row>
    <row r="65" spans="1:16" ht="12.75">
      <c r="A65" s="5" t="s">
        <v>160</v>
      </c>
      <c r="L65" s="13"/>
      <c r="M65" s="13"/>
      <c r="N65" s="13"/>
      <c r="O65" s="13"/>
      <c r="P65" s="13"/>
    </row>
    <row r="66" spans="12:16" ht="12.75">
      <c r="L66" s="13"/>
      <c r="M66" s="13"/>
      <c r="N66" s="13"/>
      <c r="O66" s="13"/>
      <c r="P66" s="13"/>
    </row>
    <row r="67" spans="12:16" ht="12.75">
      <c r="L67" s="13"/>
      <c r="M67" s="13"/>
      <c r="N67" s="13"/>
      <c r="O67" s="13"/>
      <c r="P67" s="13"/>
    </row>
    <row r="68" spans="12:16" ht="12.75">
      <c r="L68" s="13"/>
      <c r="M68" s="13"/>
      <c r="N68" s="13"/>
      <c r="O68" s="13"/>
      <c r="P68" s="13"/>
    </row>
    <row r="69" spans="12:16" ht="12.75">
      <c r="L69" s="13"/>
      <c r="M69" s="13"/>
      <c r="N69" s="13"/>
      <c r="O69" s="13"/>
      <c r="P69" s="13"/>
    </row>
    <row r="70" spans="12:16" ht="12.75">
      <c r="L70" s="13"/>
      <c r="M70" s="13"/>
      <c r="N70" s="13"/>
      <c r="O70" s="13"/>
      <c r="P70" s="13"/>
    </row>
    <row r="71" spans="12:16" ht="12.75">
      <c r="L71" s="13"/>
      <c r="M71" s="13"/>
      <c r="N71" s="13"/>
      <c r="O71" s="13"/>
      <c r="P71" s="13"/>
    </row>
    <row r="72" spans="12:16" ht="12.75">
      <c r="L72" s="13"/>
      <c r="M72" s="13"/>
      <c r="N72" s="13"/>
      <c r="O72" s="13"/>
      <c r="P72" s="13"/>
    </row>
    <row r="73" spans="12:16" ht="12.75">
      <c r="L73" s="13"/>
      <c r="M73" s="13"/>
      <c r="N73" s="13"/>
      <c r="O73" s="13"/>
      <c r="P73" s="13"/>
    </row>
  </sheetData>
  <printOptions/>
  <pageMargins left="0.82" right="0.75" top="0.48" bottom="0.45" header="0.5" footer="0.4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3"/>
  <sheetViews>
    <sheetView tabSelected="1" workbookViewId="0" topLeftCell="A155">
      <selection activeCell="C167" sqref="C167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3.421875" style="5" customWidth="1"/>
    <col min="13" max="13" width="13.28125" style="5" customWidth="1"/>
    <col min="14" max="14" width="17.00390625" style="5" customWidth="1"/>
    <col min="15" max="15" width="0.2890625" style="5" customWidth="1"/>
    <col min="16" max="16" width="15.7109375" style="5" customWidth="1"/>
    <col min="17" max="17" width="0.5625" style="5" customWidth="1"/>
    <col min="18" max="18" width="13.8515625" style="5" customWidth="1"/>
    <col min="19" max="19" width="3.57421875" style="5" customWidth="1"/>
    <col min="20" max="16384" width="9.140625" style="5" customWidth="1"/>
  </cols>
  <sheetData>
    <row r="1" ht="15.75">
      <c r="A1" s="82" t="str">
        <f>PL!A1</f>
        <v>OLYMPIA INDUSTRIES BERHAD</v>
      </c>
    </row>
    <row r="2" ht="12.75">
      <c r="A2" s="194" t="str">
        <f>PL!A2</f>
        <v>(Company no. 63026-U)</v>
      </c>
    </row>
    <row r="3" ht="12.75">
      <c r="B3" s="97"/>
    </row>
    <row r="4" spans="1:2" ht="14.25">
      <c r="A4" s="201" t="s">
        <v>161</v>
      </c>
      <c r="B4" s="97"/>
    </row>
    <row r="5" spans="1:2" ht="12.75">
      <c r="A5" s="98"/>
      <c r="B5" s="97"/>
    </row>
    <row r="6" spans="1:2" ht="12.75">
      <c r="A6" s="99" t="s">
        <v>162</v>
      </c>
      <c r="B6" s="4" t="s">
        <v>163</v>
      </c>
    </row>
    <row r="7" spans="2:19" ht="12.75">
      <c r="B7" s="100" t="s">
        <v>164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2:19" ht="12.75">
      <c r="B8" s="100" t="s">
        <v>165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2:19" ht="12.75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2:19" ht="12.75">
      <c r="B10" s="100" t="s">
        <v>166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2:19" ht="12.75">
      <c r="B11" s="100" t="s">
        <v>167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2:19" ht="12.75">
      <c r="B12" s="100" t="s">
        <v>168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19" ht="12.75">
      <c r="B13" s="100" t="s">
        <v>169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19" ht="12.75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19" ht="12.75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2" ht="12.75">
      <c r="A16" s="99" t="s">
        <v>170</v>
      </c>
      <c r="B16" s="4" t="s">
        <v>171</v>
      </c>
    </row>
    <row r="17" spans="1:2" ht="12.75">
      <c r="A17" s="14"/>
      <c r="B17" s="100" t="s">
        <v>172</v>
      </c>
    </row>
    <row r="18" spans="1:2" ht="12.75">
      <c r="A18" s="14"/>
      <c r="B18" s="100" t="s">
        <v>173</v>
      </c>
    </row>
    <row r="19" spans="1:2" ht="12.75">
      <c r="A19" s="14"/>
      <c r="B19" s="100"/>
    </row>
    <row r="20" spans="1:2" ht="12.75">
      <c r="A20" s="14"/>
      <c r="B20" s="100"/>
    </row>
    <row r="21" spans="1:2" ht="12.75">
      <c r="A21" s="99" t="s">
        <v>174</v>
      </c>
      <c r="B21" s="4" t="s">
        <v>175</v>
      </c>
    </row>
    <row r="22" spans="1:2" ht="12.75">
      <c r="A22" s="14"/>
      <c r="B22" s="11" t="s">
        <v>176</v>
      </c>
    </row>
    <row r="23" spans="1:2" ht="12.75">
      <c r="A23" s="14"/>
      <c r="B23" s="100"/>
    </row>
    <row r="25" spans="1:2" ht="12.75">
      <c r="A25" s="99" t="s">
        <v>177</v>
      </c>
      <c r="B25" s="99" t="s">
        <v>178</v>
      </c>
    </row>
    <row r="26" spans="1:2" ht="12.75">
      <c r="A26" s="14"/>
      <c r="B26" s="11" t="s">
        <v>179</v>
      </c>
    </row>
    <row r="27" spans="1:2" ht="12.75">
      <c r="A27" s="14"/>
      <c r="B27" s="11"/>
    </row>
    <row r="29" spans="1:2" ht="12.75">
      <c r="A29" s="99" t="s">
        <v>180</v>
      </c>
      <c r="B29" s="4" t="s">
        <v>181</v>
      </c>
    </row>
    <row r="30" ht="12.75">
      <c r="B30" s="11" t="s">
        <v>182</v>
      </c>
    </row>
    <row r="31" ht="12.75">
      <c r="B31" s="11"/>
    </row>
    <row r="32" ht="12.75">
      <c r="B32" s="11"/>
    </row>
    <row r="33" spans="1:2" ht="12.75">
      <c r="A33" s="99" t="s">
        <v>183</v>
      </c>
      <c r="B33" s="4" t="s">
        <v>184</v>
      </c>
    </row>
    <row r="34" spans="1:2" ht="12.75">
      <c r="A34" s="14"/>
      <c r="B34" s="11" t="s">
        <v>185</v>
      </c>
    </row>
    <row r="35" spans="1:2" ht="12.75">
      <c r="A35" s="14"/>
      <c r="B35" s="11" t="s">
        <v>186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99" t="s">
        <v>187</v>
      </c>
      <c r="B38" s="4" t="s">
        <v>188</v>
      </c>
    </row>
    <row r="39" spans="1:2" ht="12.75">
      <c r="A39" s="99"/>
      <c r="B39" s="5" t="s">
        <v>189</v>
      </c>
    </row>
    <row r="40" spans="1:2" ht="12.75">
      <c r="A40" s="99"/>
      <c r="B40" s="5" t="s">
        <v>190</v>
      </c>
    </row>
    <row r="41" ht="12.75">
      <c r="A41" s="99"/>
    </row>
    <row r="42" spans="1:16" ht="12.75">
      <c r="A42" s="99"/>
      <c r="B42" s="4"/>
      <c r="I42" s="101"/>
      <c r="J42" s="101"/>
      <c r="K42" s="101"/>
      <c r="L42" s="102"/>
      <c r="M42" s="101"/>
      <c r="P42" s="90"/>
    </row>
    <row r="43" spans="1:13" ht="12.75">
      <c r="A43" s="99" t="s">
        <v>191</v>
      </c>
      <c r="B43" s="4" t="s">
        <v>192</v>
      </c>
      <c r="I43" s="101"/>
      <c r="J43" s="101"/>
      <c r="K43" s="101"/>
      <c r="M43" s="101"/>
    </row>
    <row r="44" spans="2:13" ht="12.75">
      <c r="B44" s="103" t="s">
        <v>193</v>
      </c>
      <c r="I44" s="101"/>
      <c r="J44" s="101"/>
      <c r="K44" s="101"/>
      <c r="M44" s="101"/>
    </row>
    <row r="45" spans="2:16" ht="12.75">
      <c r="B45" s="104"/>
      <c r="C45" s="100"/>
      <c r="I45" s="101"/>
      <c r="J45" s="101"/>
      <c r="K45" s="101"/>
      <c r="M45" s="101"/>
      <c r="P45" s="105"/>
    </row>
    <row r="46" spans="9:16" ht="12.75">
      <c r="I46" s="101"/>
      <c r="J46" s="101"/>
      <c r="K46" s="101"/>
      <c r="L46" s="90"/>
      <c r="M46" s="101"/>
      <c r="N46" s="90"/>
      <c r="O46" s="90"/>
      <c r="P46" s="102"/>
    </row>
    <row r="47" spans="1:13" ht="12.75">
      <c r="A47" s="99" t="s">
        <v>194</v>
      </c>
      <c r="B47" s="106" t="s">
        <v>195</v>
      </c>
      <c r="I47" s="101"/>
      <c r="J47" s="101"/>
      <c r="K47" s="101"/>
      <c r="M47" s="101"/>
    </row>
    <row r="48" spans="1:13" ht="12.75">
      <c r="A48" s="99"/>
      <c r="B48" s="107"/>
      <c r="I48" s="101"/>
      <c r="J48" s="101"/>
      <c r="K48" s="96" t="s">
        <v>196</v>
      </c>
      <c r="M48" s="210" t="s">
        <v>197</v>
      </c>
    </row>
    <row r="49" spans="1:13" ht="12.75">
      <c r="A49" s="99"/>
      <c r="B49" s="107"/>
      <c r="I49" s="101"/>
      <c r="J49" s="101"/>
      <c r="K49" s="109" t="s">
        <v>120</v>
      </c>
      <c r="M49" s="109" t="s">
        <v>120</v>
      </c>
    </row>
    <row r="50" spans="9:15" ht="15">
      <c r="I50" s="110"/>
      <c r="J50" s="110"/>
      <c r="K50" s="111" t="s">
        <v>198</v>
      </c>
      <c r="M50" s="111" t="s">
        <v>199</v>
      </c>
      <c r="O50" s="112">
        <v>38990</v>
      </c>
    </row>
    <row r="51" spans="2:13" ht="15" customHeight="1">
      <c r="B51" s="4" t="s">
        <v>200</v>
      </c>
      <c r="I51" s="113"/>
      <c r="J51" s="113"/>
      <c r="K51" s="96" t="s">
        <v>9</v>
      </c>
      <c r="M51" s="96" t="s">
        <v>9</v>
      </c>
    </row>
    <row r="52" spans="2:13" ht="12.75">
      <c r="B52" s="100"/>
      <c r="C52" s="5" t="s">
        <v>201</v>
      </c>
      <c r="I52" s="113"/>
      <c r="J52" s="113"/>
      <c r="K52" s="13">
        <v>1384</v>
      </c>
      <c r="M52" s="13">
        <v>757</v>
      </c>
    </row>
    <row r="53" spans="2:13" ht="12.75">
      <c r="B53" s="100"/>
      <c r="C53" s="5" t="s">
        <v>202</v>
      </c>
      <c r="I53" s="113"/>
      <c r="J53" s="113"/>
      <c r="K53" s="13">
        <v>32452</v>
      </c>
      <c r="M53" s="13">
        <v>4935</v>
      </c>
    </row>
    <row r="54" spans="3:13" ht="12.75">
      <c r="C54" s="5" t="s">
        <v>203</v>
      </c>
      <c r="I54" s="113"/>
      <c r="J54" s="113"/>
      <c r="K54" s="13">
        <v>0</v>
      </c>
      <c r="M54" s="13">
        <v>495</v>
      </c>
    </row>
    <row r="55" spans="3:13" ht="12.75">
      <c r="C55" s="5" t="s">
        <v>204</v>
      </c>
      <c r="I55" s="113"/>
      <c r="J55" s="113"/>
      <c r="K55" s="13">
        <v>30626</v>
      </c>
      <c r="M55" s="13">
        <v>26299</v>
      </c>
    </row>
    <row r="56" spans="3:13" ht="12.75">
      <c r="C56" s="5" t="s">
        <v>205</v>
      </c>
      <c r="I56" s="108"/>
      <c r="J56" s="108"/>
      <c r="K56" s="92">
        <v>28921</v>
      </c>
      <c r="M56" s="92">
        <v>23710</v>
      </c>
    </row>
    <row r="57" spans="2:13" ht="12.75">
      <c r="B57" s="100"/>
      <c r="C57" s="5" t="s">
        <v>206</v>
      </c>
      <c r="I57" s="113"/>
      <c r="J57" s="113"/>
      <c r="K57" s="13">
        <f>SUM(K52:K56)</f>
        <v>93383</v>
      </c>
      <c r="M57" s="13">
        <f>SUM(M52:M56)</f>
        <v>56196</v>
      </c>
    </row>
    <row r="58" spans="1:13" ht="12.75">
      <c r="A58" s="14"/>
      <c r="B58" s="100"/>
      <c r="C58" s="5" t="s">
        <v>207</v>
      </c>
      <c r="I58" s="113"/>
      <c r="J58" s="113"/>
      <c r="K58" s="13">
        <v>-3523</v>
      </c>
      <c r="M58" s="13">
        <v>-2410</v>
      </c>
    </row>
    <row r="59" spans="1:13" ht="13.5" thickBot="1">
      <c r="A59" s="14"/>
      <c r="C59" s="5" t="s">
        <v>83</v>
      </c>
      <c r="I59" s="113"/>
      <c r="J59" s="113"/>
      <c r="K59" s="116">
        <f>SUM(K57:K58)</f>
        <v>89860</v>
      </c>
      <c r="M59" s="116">
        <f>SUM(M57:M58)</f>
        <v>53786</v>
      </c>
    </row>
    <row r="60" spans="1:16" ht="13.5" hidden="1" thickTop="1">
      <c r="A60" s="14"/>
      <c r="B60" s="100"/>
      <c r="I60" s="113"/>
      <c r="J60" s="113"/>
      <c r="K60" s="114"/>
      <c r="L60" s="13"/>
      <c r="M60" s="113"/>
      <c r="P60" s="13"/>
    </row>
    <row r="61" spans="1:16" ht="13.5" hidden="1" thickTop="1">
      <c r="A61" s="14"/>
      <c r="B61" s="100"/>
      <c r="I61" s="113"/>
      <c r="J61" s="113"/>
      <c r="K61" s="114"/>
      <c r="L61" s="13"/>
      <c r="M61" s="113"/>
      <c r="P61" s="13"/>
    </row>
    <row r="62" spans="1:16" ht="13.5" thickTop="1">
      <c r="A62" s="14"/>
      <c r="B62" s="100"/>
      <c r="I62" s="113"/>
      <c r="J62" s="113"/>
      <c r="K62" s="114"/>
      <c r="L62" s="13"/>
      <c r="M62" s="113"/>
      <c r="P62" s="13"/>
    </row>
    <row r="63" spans="1:16" ht="12.75">
      <c r="A63" s="14"/>
      <c r="B63" s="100"/>
      <c r="I63" s="113"/>
      <c r="J63" s="113"/>
      <c r="K63" s="114"/>
      <c r="L63" s="13"/>
      <c r="M63" s="113"/>
      <c r="P63" s="13"/>
    </row>
    <row r="64" spans="1:16" ht="12.75">
      <c r="A64" s="99" t="s">
        <v>194</v>
      </c>
      <c r="B64" s="106" t="s">
        <v>208</v>
      </c>
      <c r="I64" s="113"/>
      <c r="J64" s="113"/>
      <c r="K64" s="114"/>
      <c r="L64" s="13"/>
      <c r="M64" s="113"/>
      <c r="P64" s="13"/>
    </row>
    <row r="65" spans="1:16" ht="12.75">
      <c r="A65" s="14"/>
      <c r="B65" s="100"/>
      <c r="I65" s="113"/>
      <c r="J65" s="113"/>
      <c r="K65" s="114"/>
      <c r="L65" s="13"/>
      <c r="M65" s="113"/>
      <c r="P65" s="13"/>
    </row>
    <row r="66" spans="1:13" ht="12.75">
      <c r="A66" s="14"/>
      <c r="B66" s="100"/>
      <c r="I66" s="113"/>
      <c r="J66" s="113"/>
      <c r="K66" s="96" t="s">
        <v>196</v>
      </c>
      <c r="M66" s="210" t="s">
        <v>197</v>
      </c>
    </row>
    <row r="67" spans="1:13" ht="12.75">
      <c r="A67" s="14"/>
      <c r="B67" s="100"/>
      <c r="I67" s="113"/>
      <c r="J67" s="113"/>
      <c r="K67" s="109" t="str">
        <f>K49</f>
        <v>period to date</v>
      </c>
      <c r="M67" s="109" t="str">
        <f>M49</f>
        <v>period to date</v>
      </c>
    </row>
    <row r="68" spans="1:15" ht="12.75">
      <c r="A68" s="14"/>
      <c r="B68" s="100"/>
      <c r="I68" s="113"/>
      <c r="J68" s="113"/>
      <c r="K68" s="117" t="str">
        <f>K50</f>
        <v>30 Sep 2007</v>
      </c>
      <c r="M68" s="117" t="str">
        <f>M50</f>
        <v>30 Sep 2006</v>
      </c>
      <c r="O68" s="112">
        <v>38990</v>
      </c>
    </row>
    <row r="69" spans="1:13" ht="12.75">
      <c r="A69" s="14"/>
      <c r="B69" s="100"/>
      <c r="I69" s="113"/>
      <c r="J69" s="113"/>
      <c r="K69" s="96" t="s">
        <v>9</v>
      </c>
      <c r="M69" s="96" t="s">
        <v>9</v>
      </c>
    </row>
    <row r="70" spans="2:13" ht="12.75">
      <c r="B70" s="4" t="s">
        <v>209</v>
      </c>
      <c r="I70" s="113"/>
      <c r="J70" s="113"/>
      <c r="M70" s="13"/>
    </row>
    <row r="71" spans="2:18" ht="12.75">
      <c r="B71" s="100"/>
      <c r="C71" s="5" t="s">
        <v>201</v>
      </c>
      <c r="I71" s="113"/>
      <c r="J71" s="113"/>
      <c r="K71" s="13">
        <v>-2401</v>
      </c>
      <c r="M71" s="13">
        <v>-1307</v>
      </c>
      <c r="R71" s="118"/>
    </row>
    <row r="72" spans="2:13" ht="12.75">
      <c r="B72" s="100"/>
      <c r="C72" s="5" t="s">
        <v>202</v>
      </c>
      <c r="I72" s="113"/>
      <c r="J72" s="113"/>
      <c r="K72" s="13">
        <v>10779</v>
      </c>
      <c r="M72" s="13">
        <v>983</v>
      </c>
    </row>
    <row r="73" spans="3:13" ht="12.75">
      <c r="C73" s="100" t="s">
        <v>203</v>
      </c>
      <c r="I73" s="113"/>
      <c r="J73" s="113"/>
      <c r="K73" s="13">
        <v>-132</v>
      </c>
      <c r="M73" s="13">
        <v>-204</v>
      </c>
    </row>
    <row r="74" spans="3:13" ht="12.75">
      <c r="C74" s="119" t="s">
        <v>204</v>
      </c>
      <c r="I74" s="113"/>
      <c r="J74" s="113"/>
      <c r="K74" s="13">
        <v>-95</v>
      </c>
      <c r="M74" s="13">
        <v>2716</v>
      </c>
    </row>
    <row r="75" spans="3:13" ht="12.75">
      <c r="C75" s="5" t="s">
        <v>205</v>
      </c>
      <c r="I75" s="113"/>
      <c r="J75" s="113"/>
      <c r="K75" s="92">
        <v>14718</v>
      </c>
      <c r="M75" s="92">
        <f>-1918+1</f>
        <v>-1917</v>
      </c>
    </row>
    <row r="76" spans="2:13" ht="12.75">
      <c r="B76" s="100"/>
      <c r="I76" s="113"/>
      <c r="J76" s="113"/>
      <c r="K76" s="13">
        <f>SUM(K71:K75)</f>
        <v>22869</v>
      </c>
      <c r="M76" s="13">
        <f>SUM(M71:M75)</f>
        <v>271</v>
      </c>
    </row>
    <row r="77" spans="2:18" ht="12.75">
      <c r="B77" s="100"/>
      <c r="C77" s="11" t="s">
        <v>210</v>
      </c>
      <c r="I77" s="113"/>
      <c r="J77" s="113"/>
      <c r="K77" s="13">
        <v>-6341</v>
      </c>
      <c r="M77" s="13">
        <f>'[1]pl'!L23</f>
        <v>-32129</v>
      </c>
      <c r="R77" s="13"/>
    </row>
    <row r="78" spans="2:13" ht="12.75">
      <c r="B78" s="100"/>
      <c r="C78" s="5" t="s">
        <v>211</v>
      </c>
      <c r="I78" s="113"/>
      <c r="J78" s="113"/>
      <c r="K78" s="92">
        <v>592</v>
      </c>
      <c r="M78" s="92">
        <v>266</v>
      </c>
    </row>
    <row r="79" spans="2:18" ht="12.75">
      <c r="B79" s="100"/>
      <c r="C79" s="5" t="s">
        <v>16</v>
      </c>
      <c r="I79" s="169"/>
      <c r="J79" s="169"/>
      <c r="K79" s="13">
        <f>SUM(K76:K78)</f>
        <v>17120</v>
      </c>
      <c r="M79" s="13">
        <f>SUM(M76:M78)</f>
        <v>-31592</v>
      </c>
      <c r="R79" s="13"/>
    </row>
    <row r="80" spans="2:13" ht="12.75">
      <c r="B80" s="100"/>
      <c r="C80" s="5" t="s">
        <v>212</v>
      </c>
      <c r="I80" s="169"/>
      <c r="J80" s="169"/>
      <c r="K80" s="13">
        <v>-2705</v>
      </c>
      <c r="M80" s="13">
        <f>'[1]pl'!L28</f>
        <v>-20</v>
      </c>
    </row>
    <row r="81" spans="2:13" ht="13.5" thickBot="1">
      <c r="B81" s="100"/>
      <c r="C81" s="5" t="s">
        <v>213</v>
      </c>
      <c r="I81" s="169"/>
      <c r="J81" s="169"/>
      <c r="K81" s="116">
        <f>SUM(K79:K80)</f>
        <v>14415</v>
      </c>
      <c r="M81" s="116">
        <f>SUM(M79:M80)</f>
        <v>-31612</v>
      </c>
    </row>
    <row r="82" spans="2:16" ht="13.5" thickTop="1">
      <c r="B82" s="100"/>
      <c r="I82" s="169"/>
      <c r="J82" s="169"/>
      <c r="K82" s="203"/>
      <c r="L82" s="13"/>
      <c r="M82" s="169"/>
      <c r="P82" s="13"/>
    </row>
    <row r="83" spans="1:12" ht="12.75">
      <c r="A83" s="104"/>
      <c r="B83" s="100"/>
      <c r="L83" s="13"/>
    </row>
    <row r="84" spans="1:2" ht="12.75">
      <c r="A84" s="99" t="s">
        <v>214</v>
      </c>
      <c r="B84" s="107" t="s">
        <v>215</v>
      </c>
    </row>
    <row r="85" spans="1:2" ht="12.75">
      <c r="A85" s="99"/>
      <c r="B85" s="11" t="s">
        <v>216</v>
      </c>
    </row>
    <row r="86" spans="1:2" ht="12.75">
      <c r="A86" s="99"/>
      <c r="B86" s="100" t="s">
        <v>217</v>
      </c>
    </row>
    <row r="87" spans="1:2" ht="12.75">
      <c r="A87" s="99"/>
      <c r="B87" s="100"/>
    </row>
    <row r="88" spans="1:2" ht="12.75">
      <c r="A88" s="99"/>
      <c r="B88" s="100"/>
    </row>
    <row r="89" spans="1:2" ht="12.75">
      <c r="A89" s="99" t="s">
        <v>218</v>
      </c>
      <c r="B89" s="99" t="s">
        <v>219</v>
      </c>
    </row>
    <row r="90" spans="1:2" ht="12.75">
      <c r="A90" s="99"/>
      <c r="B90" s="11" t="s">
        <v>220</v>
      </c>
    </row>
    <row r="91" spans="1:2" ht="12.75">
      <c r="A91" s="99"/>
      <c r="B91" s="100"/>
    </row>
    <row r="92" spans="1:3" ht="12.75">
      <c r="A92" s="99"/>
      <c r="B92" s="5" t="s">
        <v>221</v>
      </c>
      <c r="C92" s="5" t="s">
        <v>357</v>
      </c>
    </row>
    <row r="93" spans="1:3" ht="12.75">
      <c r="A93" s="99"/>
      <c r="C93" s="5" t="s">
        <v>358</v>
      </c>
    </row>
    <row r="94" spans="1:3" ht="12.75">
      <c r="A94" s="99"/>
      <c r="C94" s="100" t="s">
        <v>359</v>
      </c>
    </row>
    <row r="95" spans="1:3" ht="12.75">
      <c r="A95" s="99"/>
      <c r="B95" s="100"/>
      <c r="C95" s="5" t="s">
        <v>360</v>
      </c>
    </row>
    <row r="96" spans="1:2" ht="12.75">
      <c r="A96" s="99"/>
      <c r="B96" s="100"/>
    </row>
    <row r="97" spans="1:3" ht="12.75">
      <c r="A97" s="99"/>
      <c r="B97" s="100" t="s">
        <v>222</v>
      </c>
      <c r="C97" s="5" t="s">
        <v>361</v>
      </c>
    </row>
    <row r="98" spans="1:3" ht="12.75">
      <c r="A98" s="99"/>
      <c r="B98" s="100"/>
      <c r="C98" s="5" t="s">
        <v>378</v>
      </c>
    </row>
    <row r="99" spans="1:3" ht="12.75">
      <c r="A99" s="99"/>
      <c r="B99" s="100"/>
      <c r="C99" s="5" t="s">
        <v>377</v>
      </c>
    </row>
    <row r="100" spans="1:2" ht="12.75">
      <c r="A100" s="99"/>
      <c r="B100" s="100"/>
    </row>
    <row r="101" spans="1:2" ht="12.75">
      <c r="A101" s="99"/>
      <c r="B101" s="100"/>
    </row>
    <row r="102" spans="1:2" ht="12.75">
      <c r="A102" s="99" t="s">
        <v>223</v>
      </c>
      <c r="B102" s="99" t="s">
        <v>224</v>
      </c>
    </row>
    <row r="103" spans="1:2" ht="12.75">
      <c r="A103" s="99"/>
      <c r="B103" s="120" t="s">
        <v>225</v>
      </c>
    </row>
    <row r="104" spans="1:2" ht="12.75">
      <c r="A104" s="99"/>
      <c r="B104" s="120"/>
    </row>
    <row r="105" spans="1:2" ht="12.75">
      <c r="A105" s="99"/>
      <c r="B105" s="99"/>
    </row>
    <row r="106" spans="1:19" ht="12.75">
      <c r="A106" s="99" t="s">
        <v>226</v>
      </c>
      <c r="B106" s="121" t="s">
        <v>227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1:19" ht="12.75">
      <c r="A107" s="99"/>
      <c r="B107" s="11" t="s">
        <v>228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12.75">
      <c r="A108" s="99"/>
      <c r="B108" s="1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12.75">
      <c r="A109" s="99"/>
      <c r="B109" s="11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1:19" ht="12.75">
      <c r="A110" s="99" t="s">
        <v>229</v>
      </c>
      <c r="B110" s="121" t="s">
        <v>230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1:19" ht="12.75">
      <c r="A111" s="99"/>
      <c r="B111" s="11" t="s">
        <v>231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1:19" ht="12.75">
      <c r="A112" s="99"/>
      <c r="B112" s="11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1:19" ht="12.75">
      <c r="A113" s="99"/>
      <c r="B113" s="11"/>
      <c r="C113" s="100"/>
      <c r="D113" s="100"/>
      <c r="E113" s="100"/>
      <c r="F113" s="100"/>
      <c r="G113" s="100"/>
      <c r="H113" s="100"/>
      <c r="I113" s="100"/>
      <c r="J113" s="100"/>
      <c r="K113" s="100"/>
      <c r="M113" s="115" t="s">
        <v>9</v>
      </c>
      <c r="O113" s="100"/>
      <c r="P113" s="100"/>
      <c r="Q113" s="100"/>
      <c r="R113" s="100"/>
      <c r="S113" s="100"/>
    </row>
    <row r="114" spans="1:2" ht="12.75">
      <c r="A114" s="99"/>
      <c r="B114" s="104" t="s">
        <v>232</v>
      </c>
    </row>
    <row r="115" spans="1:19" ht="13.5" thickBot="1">
      <c r="A115" s="1"/>
      <c r="B115" s="11"/>
      <c r="C115" s="100" t="s">
        <v>37</v>
      </c>
      <c r="D115" s="100"/>
      <c r="E115" s="100"/>
      <c r="F115" s="100"/>
      <c r="G115" s="100"/>
      <c r="H115" s="100"/>
      <c r="I115" s="100"/>
      <c r="J115" s="100"/>
      <c r="K115" s="100"/>
      <c r="M115" s="122">
        <v>3350</v>
      </c>
      <c r="O115" s="100"/>
      <c r="P115" s="100"/>
      <c r="Q115" s="100"/>
      <c r="R115" s="100"/>
      <c r="S115" s="100"/>
    </row>
    <row r="116" spans="1:19" ht="12.75">
      <c r="A116" s="1"/>
      <c r="B116" s="11"/>
      <c r="C116" s="100"/>
      <c r="D116" s="100"/>
      <c r="E116" s="100"/>
      <c r="F116" s="100"/>
      <c r="G116" s="100"/>
      <c r="H116" s="100"/>
      <c r="I116" s="100"/>
      <c r="J116" s="100"/>
      <c r="K116" s="100"/>
      <c r="L116" s="123"/>
      <c r="M116" s="100"/>
      <c r="N116" s="100"/>
      <c r="O116" s="100"/>
      <c r="P116" s="100"/>
      <c r="Q116" s="100"/>
      <c r="R116" s="100"/>
      <c r="S116" s="100"/>
    </row>
    <row r="117" spans="1:19" ht="12.75">
      <c r="A117" s="1"/>
      <c r="B117" s="11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1:19" ht="14.25">
      <c r="A118" s="202" t="s">
        <v>233</v>
      </c>
      <c r="B118" s="12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1:2" ht="12.75">
      <c r="A119" s="99"/>
      <c r="B119" s="98"/>
    </row>
    <row r="120" spans="1:2" ht="12.75">
      <c r="A120" s="99" t="s">
        <v>234</v>
      </c>
      <c r="B120" s="1" t="s">
        <v>235</v>
      </c>
    </row>
    <row r="121" spans="1:2" ht="12.75">
      <c r="A121" s="99"/>
      <c r="B121" s="11" t="s">
        <v>362</v>
      </c>
    </row>
    <row r="122" spans="1:2" ht="12.75">
      <c r="A122" s="99"/>
      <c r="B122" s="11" t="s">
        <v>363</v>
      </c>
    </row>
    <row r="123" spans="1:2" ht="12.75">
      <c r="A123" s="99"/>
      <c r="B123" s="11" t="s">
        <v>364</v>
      </c>
    </row>
    <row r="124" spans="1:3" ht="12.75">
      <c r="A124" s="1"/>
      <c r="B124" s="104"/>
      <c r="C124" s="119"/>
    </row>
    <row r="125" spans="1:3" ht="12.75">
      <c r="A125" s="1"/>
      <c r="B125" s="125" t="s">
        <v>365</v>
      </c>
      <c r="C125" s="100"/>
    </row>
    <row r="126" spans="1:3" ht="12.75">
      <c r="A126" s="1"/>
      <c r="B126" s="125" t="s">
        <v>366</v>
      </c>
      <c r="C126" s="100"/>
    </row>
    <row r="127" spans="1:3" ht="12.75">
      <c r="A127" s="1"/>
      <c r="B127" s="126" t="s">
        <v>367</v>
      </c>
      <c r="C127" s="100"/>
    </row>
    <row r="128" spans="1:2" ht="12.75">
      <c r="A128" s="99"/>
      <c r="B128" s="104"/>
    </row>
    <row r="129" spans="1:2" ht="12.75">
      <c r="A129" s="99"/>
      <c r="B129" s="14"/>
    </row>
    <row r="130" spans="1:2" ht="12.75">
      <c r="A130" s="99" t="s">
        <v>236</v>
      </c>
      <c r="B130" s="121" t="s">
        <v>237</v>
      </c>
    </row>
    <row r="131" spans="1:2" ht="12.75">
      <c r="A131" s="99"/>
      <c r="B131" s="127" t="s">
        <v>368</v>
      </c>
    </row>
    <row r="132" spans="1:2" ht="12.75">
      <c r="A132" s="99"/>
      <c r="B132" s="127" t="s">
        <v>369</v>
      </c>
    </row>
    <row r="133" spans="1:2" ht="12.75">
      <c r="A133" s="99"/>
      <c r="B133" s="127" t="s">
        <v>370</v>
      </c>
    </row>
    <row r="134" spans="1:16" ht="12.75">
      <c r="A134" s="99"/>
      <c r="B134" s="119"/>
      <c r="J134" s="131"/>
      <c r="L134" s="128"/>
      <c r="P134" s="128"/>
    </row>
    <row r="135" spans="1:16" ht="12.75">
      <c r="A135" s="99"/>
      <c r="B135" s="119"/>
      <c r="J135" s="131"/>
      <c r="L135" s="128"/>
      <c r="P135" s="128"/>
    </row>
    <row r="136" spans="1:16" ht="12.75">
      <c r="A136" s="99" t="s">
        <v>238</v>
      </c>
      <c r="B136" s="1" t="s">
        <v>239</v>
      </c>
      <c r="J136" s="131"/>
      <c r="L136" s="129"/>
      <c r="P136" s="128"/>
    </row>
    <row r="137" spans="1:16" ht="12.75">
      <c r="A137" s="99"/>
      <c r="B137" s="127" t="s">
        <v>346</v>
      </c>
      <c r="C137" s="130"/>
      <c r="D137" s="130"/>
      <c r="J137" s="131"/>
      <c r="L137" s="129"/>
      <c r="P137" s="129"/>
    </row>
    <row r="138" spans="1:16" ht="12.75">
      <c r="A138" s="99"/>
      <c r="B138" s="127" t="s">
        <v>379</v>
      </c>
      <c r="C138" s="130"/>
      <c r="D138" s="130"/>
      <c r="J138" s="131"/>
      <c r="L138" s="128"/>
      <c r="P138" s="128"/>
    </row>
    <row r="139" spans="1:4" ht="12.75">
      <c r="A139" s="99"/>
      <c r="B139" s="127" t="s">
        <v>240</v>
      </c>
      <c r="C139" s="130"/>
      <c r="D139" s="130"/>
    </row>
    <row r="140" spans="1:16" ht="12.75">
      <c r="A140" s="99"/>
      <c r="B140" s="120"/>
      <c r="C140" s="126"/>
      <c r="D140" s="130"/>
      <c r="I140" s="90"/>
      <c r="P140" s="90"/>
    </row>
    <row r="141" spans="1:11" ht="12.75">
      <c r="A141" s="99"/>
      <c r="B141" s="100"/>
      <c r="C141" s="104"/>
      <c r="I141" s="90"/>
      <c r="J141" s="90"/>
      <c r="K141" s="90"/>
    </row>
    <row r="142" spans="1:11" ht="12.75">
      <c r="A142" s="99" t="s">
        <v>241</v>
      </c>
      <c r="B142" s="1" t="s">
        <v>242</v>
      </c>
      <c r="I142" s="90"/>
      <c r="J142" s="90"/>
      <c r="K142" s="90"/>
    </row>
    <row r="143" spans="1:11" ht="12.75">
      <c r="A143" s="99"/>
      <c r="B143" s="11" t="s">
        <v>243</v>
      </c>
      <c r="I143" s="90"/>
      <c r="J143" s="90"/>
      <c r="K143" s="90"/>
    </row>
    <row r="144" spans="1:11" ht="12.75">
      <c r="A144" s="99"/>
      <c r="B144" s="11" t="s">
        <v>118</v>
      </c>
      <c r="I144" s="90"/>
      <c r="J144" s="90"/>
      <c r="K144" s="90"/>
    </row>
    <row r="145" spans="1:11" ht="12.75">
      <c r="A145" s="99"/>
      <c r="B145" s="11"/>
      <c r="I145" s="90"/>
      <c r="J145" s="90"/>
      <c r="K145" s="90"/>
    </row>
    <row r="146" spans="1:2" ht="12.75">
      <c r="A146" s="99" t="s">
        <v>244</v>
      </c>
      <c r="B146" s="1" t="s">
        <v>245</v>
      </c>
    </row>
    <row r="147" spans="1:13" ht="12.75">
      <c r="A147" s="99"/>
      <c r="B147" s="11" t="s">
        <v>246</v>
      </c>
      <c r="J147" s="169"/>
      <c r="K147" s="108" t="s">
        <v>5</v>
      </c>
      <c r="M147" s="108" t="s">
        <v>196</v>
      </c>
    </row>
    <row r="148" spans="1:13" ht="12.75">
      <c r="A148" s="99"/>
      <c r="B148" s="99"/>
      <c r="J148" s="169"/>
      <c r="K148" s="132" t="s">
        <v>7</v>
      </c>
      <c r="M148" s="108" t="s">
        <v>119</v>
      </c>
    </row>
    <row r="149" spans="1:13" ht="15">
      <c r="A149" s="99"/>
      <c r="B149" s="99"/>
      <c r="J149" s="204"/>
      <c r="K149" s="133" t="s">
        <v>198</v>
      </c>
      <c r="M149" s="134" t="str">
        <f>K149</f>
        <v>30 Sep 2007</v>
      </c>
    </row>
    <row r="150" spans="1:13" ht="12.75">
      <c r="A150" s="99"/>
      <c r="B150" s="107"/>
      <c r="J150" s="169"/>
      <c r="K150" s="108" t="s">
        <v>9</v>
      </c>
      <c r="M150" s="108" t="s">
        <v>9</v>
      </c>
    </row>
    <row r="151" spans="1:3" ht="12.75">
      <c r="A151" s="1"/>
      <c r="B151" s="1"/>
      <c r="C151" s="100" t="s">
        <v>247</v>
      </c>
    </row>
    <row r="152" spans="1:13" ht="12.75">
      <c r="A152" s="1"/>
      <c r="B152" s="1"/>
      <c r="C152" s="100"/>
      <c r="D152" s="5" t="s">
        <v>248</v>
      </c>
      <c r="J152" s="136"/>
      <c r="K152" s="13">
        <v>3067</v>
      </c>
      <c r="M152" s="137">
        <f>K152</f>
        <v>3067</v>
      </c>
    </row>
    <row r="153" spans="1:15" ht="12.75">
      <c r="A153" s="99"/>
      <c r="B153" s="107"/>
      <c r="C153" s="5" t="s">
        <v>249</v>
      </c>
      <c r="K153" s="13">
        <v>-362</v>
      </c>
      <c r="M153" s="137">
        <f>K153</f>
        <v>-362</v>
      </c>
      <c r="O153" s="13"/>
    </row>
    <row r="154" spans="1:13" ht="13.5" thickBot="1">
      <c r="A154" s="99"/>
      <c r="B154" s="104"/>
      <c r="C154" s="5" t="s">
        <v>250</v>
      </c>
      <c r="K154" s="138">
        <f>SUM(K152:K153)</f>
        <v>2705</v>
      </c>
      <c r="M154" s="138">
        <f>SUM(M152:M153)</f>
        <v>2705</v>
      </c>
    </row>
    <row r="155" spans="1:16" ht="13.5" thickTop="1">
      <c r="A155" s="99"/>
      <c r="B155" s="104"/>
      <c r="L155" s="136"/>
      <c r="P155" s="136"/>
    </row>
    <row r="156" spans="1:2" ht="12.75">
      <c r="A156" s="99"/>
      <c r="B156" s="104" t="s">
        <v>251</v>
      </c>
    </row>
    <row r="157" spans="1:3" ht="12.75">
      <c r="A157" s="99"/>
      <c r="B157" s="104" t="s">
        <v>252</v>
      </c>
      <c r="C157" s="100"/>
    </row>
    <row r="158" spans="1:3" ht="12.75">
      <c r="A158" s="99"/>
      <c r="B158" s="104"/>
      <c r="C158" s="100"/>
    </row>
    <row r="159" spans="1:3" ht="12.75">
      <c r="A159" s="99"/>
      <c r="B159" s="104"/>
      <c r="C159" s="100"/>
    </row>
    <row r="160" spans="1:3" ht="12.75">
      <c r="A160" s="99" t="s">
        <v>253</v>
      </c>
      <c r="B160" s="106" t="s">
        <v>254</v>
      </c>
      <c r="C160" s="100"/>
    </row>
    <row r="161" spans="1:3" ht="12.75">
      <c r="A161" s="99"/>
      <c r="B161" s="104" t="s">
        <v>255</v>
      </c>
      <c r="C161" s="100"/>
    </row>
    <row r="162" spans="1:3" ht="12.75">
      <c r="A162" s="99"/>
      <c r="B162" s="104"/>
      <c r="C162" s="100"/>
    </row>
    <row r="163" spans="1:3" ht="12.75">
      <c r="A163" s="99"/>
      <c r="B163" s="104"/>
      <c r="C163" s="100"/>
    </row>
    <row r="164" spans="1:2" ht="12.75">
      <c r="A164" s="99" t="s">
        <v>256</v>
      </c>
      <c r="B164" s="4" t="s">
        <v>257</v>
      </c>
    </row>
    <row r="165" spans="1:2" ht="12.75">
      <c r="A165" s="99"/>
      <c r="B165" s="4"/>
    </row>
    <row r="166" spans="2:11" ht="12.75">
      <c r="B166" s="5" t="s">
        <v>258</v>
      </c>
      <c r="C166" s="104" t="s">
        <v>385</v>
      </c>
      <c r="K166" s="139"/>
    </row>
    <row r="167" spans="3:13" ht="12.75">
      <c r="C167" s="104"/>
      <c r="K167" s="108" t="s">
        <v>5</v>
      </c>
      <c r="M167" s="108" t="s">
        <v>196</v>
      </c>
    </row>
    <row r="168" spans="2:13" ht="12.75">
      <c r="B168" s="104"/>
      <c r="C168" s="100"/>
      <c r="K168" s="132" t="s">
        <v>7</v>
      </c>
      <c r="M168" s="108" t="s">
        <v>119</v>
      </c>
    </row>
    <row r="169" spans="2:13" ht="15">
      <c r="B169" s="104"/>
      <c r="C169" s="100"/>
      <c r="K169" s="133" t="s">
        <v>198</v>
      </c>
      <c r="M169" s="134" t="str">
        <f>K169</f>
        <v>30 Sep 2007</v>
      </c>
    </row>
    <row r="170" spans="2:13" ht="12.75">
      <c r="B170" s="104"/>
      <c r="C170" s="100"/>
      <c r="K170" s="108" t="s">
        <v>9</v>
      </c>
      <c r="M170" s="108" t="s">
        <v>9</v>
      </c>
    </row>
    <row r="171" spans="2:13" ht="12.75">
      <c r="B171" s="104"/>
      <c r="C171" s="100"/>
      <c r="K171" s="108"/>
      <c r="M171" s="108"/>
    </row>
    <row r="172" spans="2:18" ht="12.75">
      <c r="B172" s="104"/>
      <c r="C172" s="100" t="s">
        <v>259</v>
      </c>
      <c r="K172" s="115" t="s">
        <v>260</v>
      </c>
      <c r="M172" s="115" t="str">
        <f>K172</f>
        <v>Nil</v>
      </c>
      <c r="O172" s="115"/>
      <c r="Q172" s="13"/>
      <c r="R172" s="13"/>
    </row>
    <row r="173" spans="2:18" ht="12.75">
      <c r="B173" s="104"/>
      <c r="C173" s="100" t="s">
        <v>261</v>
      </c>
      <c r="K173" s="13">
        <v>10291</v>
      </c>
      <c r="M173" s="115">
        <f>K173</f>
        <v>10291</v>
      </c>
      <c r="O173" s="13"/>
      <c r="Q173" s="13"/>
      <c r="R173" s="13"/>
    </row>
    <row r="174" spans="2:18" ht="12.75">
      <c r="B174" s="104"/>
      <c r="C174" s="100" t="s">
        <v>262</v>
      </c>
      <c r="K174" s="13">
        <v>1517</v>
      </c>
      <c r="M174" s="115">
        <f>K174</f>
        <v>1517</v>
      </c>
      <c r="O174" s="13"/>
      <c r="Q174" s="13"/>
      <c r="R174" s="13"/>
    </row>
    <row r="175" spans="2:18" ht="12.75">
      <c r="B175" s="104"/>
      <c r="C175" s="100"/>
      <c r="K175" s="139"/>
      <c r="L175" s="13"/>
      <c r="M175" s="13"/>
      <c r="O175" s="13"/>
      <c r="Q175" s="13"/>
      <c r="R175" s="13"/>
    </row>
    <row r="176" spans="1:18" ht="15" customHeight="1">
      <c r="A176" s="127"/>
      <c r="B176" s="5" t="s">
        <v>263</v>
      </c>
      <c r="C176" s="5" t="s">
        <v>264</v>
      </c>
      <c r="E176" s="130"/>
      <c r="F176" s="130"/>
      <c r="G176" s="130"/>
      <c r="H176" s="130"/>
      <c r="I176" s="130"/>
      <c r="J176" s="130"/>
      <c r="K176" s="140"/>
      <c r="Q176" s="130"/>
      <c r="R176" s="130"/>
    </row>
    <row r="177" spans="1:18" ht="15" customHeight="1">
      <c r="A177" s="127"/>
      <c r="B177" s="125"/>
      <c r="C177" s="125"/>
      <c r="E177" s="130"/>
      <c r="F177" s="130"/>
      <c r="G177" s="130"/>
      <c r="H177" s="130"/>
      <c r="I177" s="130"/>
      <c r="J177" s="130"/>
      <c r="K177" s="140"/>
      <c r="L177" s="13"/>
      <c r="M177" s="141" t="s">
        <v>9</v>
      </c>
      <c r="O177" s="130"/>
      <c r="Q177" s="130"/>
      <c r="R177" s="130"/>
    </row>
    <row r="178" spans="1:18" ht="15" customHeight="1">
      <c r="A178" s="127"/>
      <c r="B178" s="125"/>
      <c r="C178" s="125" t="s">
        <v>265</v>
      </c>
      <c r="E178" s="130"/>
      <c r="F178" s="130"/>
      <c r="G178" s="130"/>
      <c r="H178" s="130"/>
      <c r="I178" s="130"/>
      <c r="J178" s="130"/>
      <c r="K178" s="140"/>
      <c r="L178" s="13"/>
      <c r="M178" s="130">
        <v>151928</v>
      </c>
      <c r="O178" s="130"/>
      <c r="Q178" s="130"/>
      <c r="R178" s="130"/>
    </row>
    <row r="179" spans="1:18" ht="15" customHeight="1">
      <c r="A179" s="127"/>
      <c r="B179" s="125"/>
      <c r="C179" s="125" t="s">
        <v>266</v>
      </c>
      <c r="E179" s="130"/>
      <c r="F179" s="130"/>
      <c r="G179" s="130"/>
      <c r="H179" s="130"/>
      <c r="I179" s="130"/>
      <c r="J179" s="130"/>
      <c r="K179" s="140"/>
      <c r="M179" s="130">
        <v>84194</v>
      </c>
      <c r="O179" s="130"/>
      <c r="Q179" s="130"/>
      <c r="R179" s="130"/>
    </row>
    <row r="180" spans="1:18" ht="15" customHeight="1" thickBot="1">
      <c r="A180" s="127"/>
      <c r="B180" s="130"/>
      <c r="C180" s="126" t="s">
        <v>267</v>
      </c>
      <c r="D180" s="130"/>
      <c r="E180" s="130"/>
      <c r="F180" s="130"/>
      <c r="G180" s="130"/>
      <c r="H180" s="130"/>
      <c r="I180" s="130"/>
      <c r="J180" s="130"/>
      <c r="K180" s="130"/>
      <c r="M180" s="143">
        <v>84194</v>
      </c>
      <c r="O180" s="130"/>
      <c r="Q180" s="130">
        <v>9982</v>
      </c>
      <c r="R180" s="130"/>
    </row>
    <row r="181" spans="1:18" ht="15" customHeight="1">
      <c r="A181" s="127"/>
      <c r="B181" s="130"/>
      <c r="C181" s="126"/>
      <c r="D181" s="130"/>
      <c r="E181" s="130"/>
      <c r="F181" s="130"/>
      <c r="G181" s="130"/>
      <c r="H181" s="130"/>
      <c r="I181" s="130"/>
      <c r="J181" s="130"/>
      <c r="K181" s="130"/>
      <c r="M181" s="130"/>
      <c r="N181" s="130"/>
      <c r="O181" s="130"/>
      <c r="P181" s="130"/>
      <c r="Q181" s="130"/>
      <c r="R181" s="130"/>
    </row>
    <row r="182" spans="1:18" ht="15" customHeight="1">
      <c r="A182" s="127"/>
      <c r="B182" s="130"/>
      <c r="C182" s="126"/>
      <c r="D182" s="130"/>
      <c r="E182" s="130"/>
      <c r="F182" s="130"/>
      <c r="G182" s="130"/>
      <c r="H182" s="130"/>
      <c r="I182" s="130"/>
      <c r="J182" s="130"/>
      <c r="K182" s="130"/>
      <c r="M182" s="130"/>
      <c r="N182" s="130"/>
      <c r="O182" s="130"/>
      <c r="P182" s="130"/>
      <c r="Q182" s="130"/>
      <c r="R182" s="130"/>
    </row>
    <row r="183" spans="1:18" ht="15" customHeight="1">
      <c r="A183" s="144" t="s">
        <v>268</v>
      </c>
      <c r="B183" s="145" t="s">
        <v>269</v>
      </c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</row>
    <row r="184" spans="1:18" ht="9.75" customHeight="1">
      <c r="A184" s="144"/>
      <c r="C184" s="130"/>
      <c r="D184" s="130"/>
      <c r="E184" s="130"/>
      <c r="F184" s="130"/>
      <c r="G184" s="130"/>
      <c r="H184" s="130"/>
      <c r="I184" s="130"/>
      <c r="J184" s="120"/>
      <c r="K184" s="130"/>
      <c r="L184" s="120"/>
      <c r="M184" s="130"/>
      <c r="N184" s="130"/>
      <c r="O184" s="130"/>
      <c r="P184" s="120"/>
      <c r="Q184" s="130"/>
      <c r="R184" s="120"/>
    </row>
    <row r="185" spans="1:18" s="130" customFormat="1" ht="15" customHeight="1">
      <c r="A185" s="144"/>
      <c r="B185" s="145" t="s">
        <v>258</v>
      </c>
      <c r="C185" s="145" t="s">
        <v>270</v>
      </c>
      <c r="D185" s="145"/>
      <c r="J185" s="120"/>
      <c r="L185" s="120"/>
      <c r="P185" s="120"/>
      <c r="R185" s="120"/>
    </row>
    <row r="186" spans="1:18" s="130" customFormat="1" ht="15" customHeight="1">
      <c r="A186" s="144"/>
      <c r="B186" s="145"/>
      <c r="C186" s="145"/>
      <c r="D186" s="145"/>
      <c r="J186" s="120"/>
      <c r="L186" s="120"/>
      <c r="P186" s="120"/>
      <c r="R186" s="120"/>
    </row>
    <row r="187" spans="1:18" s="130" customFormat="1" ht="15" customHeight="1">
      <c r="A187" s="144"/>
      <c r="B187" s="145"/>
      <c r="C187" s="130" t="s">
        <v>221</v>
      </c>
      <c r="D187" s="205" t="s">
        <v>371</v>
      </c>
      <c r="J187" s="120"/>
      <c r="L187" s="120"/>
      <c r="P187" s="120"/>
      <c r="R187" s="120"/>
    </row>
    <row r="188" spans="1:18" s="130" customFormat="1" ht="15" customHeight="1">
      <c r="A188" s="144"/>
      <c r="B188" s="145"/>
      <c r="D188" s="205" t="s">
        <v>372</v>
      </c>
      <c r="J188" s="120"/>
      <c r="L188" s="120"/>
      <c r="P188" s="120"/>
      <c r="R188" s="120"/>
    </row>
    <row r="189" spans="1:18" s="130" customFormat="1" ht="15" customHeight="1">
      <c r="A189" s="144"/>
      <c r="B189" s="145"/>
      <c r="C189" s="145"/>
      <c r="D189" s="205" t="s">
        <v>382</v>
      </c>
      <c r="J189" s="120"/>
      <c r="L189" s="120"/>
      <c r="P189" s="120"/>
      <c r="R189" s="120"/>
    </row>
    <row r="190" spans="1:18" s="130" customFormat="1" ht="7.5" customHeight="1">
      <c r="A190" s="144"/>
      <c r="B190" s="145"/>
      <c r="C190" s="145"/>
      <c r="D190" s="205"/>
      <c r="J190" s="120"/>
      <c r="L190" s="120"/>
      <c r="P190" s="120"/>
      <c r="R190" s="120"/>
    </row>
    <row r="191" spans="1:18" s="130" customFormat="1" ht="15" customHeight="1">
      <c r="A191" s="144"/>
      <c r="B191" s="145"/>
      <c r="C191" s="145"/>
      <c r="D191" s="205" t="s">
        <v>271</v>
      </c>
      <c r="J191" s="120"/>
      <c r="L191" s="120"/>
      <c r="P191" s="120"/>
      <c r="R191" s="120"/>
    </row>
    <row r="192" spans="1:18" s="130" customFormat="1" ht="15" customHeight="1">
      <c r="A192" s="144"/>
      <c r="B192" s="145"/>
      <c r="C192" s="145"/>
      <c r="D192" s="205" t="s">
        <v>373</v>
      </c>
      <c r="J192" s="120"/>
      <c r="L192" s="120"/>
      <c r="P192" s="120"/>
      <c r="R192" s="120"/>
    </row>
    <row r="193" spans="1:18" s="130" customFormat="1" ht="15" customHeight="1">
      <c r="A193" s="144"/>
      <c r="B193" s="145"/>
      <c r="C193" s="145"/>
      <c r="D193" s="205" t="s">
        <v>374</v>
      </c>
      <c r="J193" s="120"/>
      <c r="L193" s="120"/>
      <c r="P193" s="120"/>
      <c r="R193" s="120"/>
    </row>
    <row r="194" spans="1:18" s="130" customFormat="1" ht="15" customHeight="1">
      <c r="A194" s="144"/>
      <c r="B194" s="145"/>
      <c r="C194" s="145"/>
      <c r="D194" s="205" t="s">
        <v>375</v>
      </c>
      <c r="J194" s="120"/>
      <c r="L194" s="120"/>
      <c r="P194" s="120"/>
      <c r="R194" s="120"/>
    </row>
    <row r="195" spans="1:18" s="130" customFormat="1" ht="15" customHeight="1">
      <c r="A195" s="144"/>
      <c r="B195" s="145"/>
      <c r="C195" s="145"/>
      <c r="D195" s="205" t="s">
        <v>376</v>
      </c>
      <c r="J195" s="120"/>
      <c r="L195" s="120"/>
      <c r="P195" s="120"/>
      <c r="R195" s="120"/>
    </row>
    <row r="196" spans="1:18" s="130" customFormat="1" ht="15" customHeight="1">
      <c r="A196" s="144"/>
      <c r="B196" s="145"/>
      <c r="C196" s="145"/>
      <c r="D196" s="145"/>
      <c r="J196" s="120"/>
      <c r="L196" s="120"/>
      <c r="P196" s="120"/>
      <c r="R196" s="120"/>
    </row>
    <row r="197" spans="1:16" s="130" customFormat="1" ht="15" customHeight="1">
      <c r="A197" s="144"/>
      <c r="C197" s="130" t="s">
        <v>222</v>
      </c>
      <c r="D197" s="205" t="s">
        <v>380</v>
      </c>
      <c r="J197" s="120"/>
      <c r="P197" s="147"/>
    </row>
    <row r="198" spans="1:10" s="130" customFormat="1" ht="15" customHeight="1">
      <c r="A198" s="144"/>
      <c r="D198" s="205" t="s">
        <v>381</v>
      </c>
      <c r="E198" s="120"/>
      <c r="F198" s="120"/>
      <c r="G198" s="120"/>
      <c r="H198" s="120"/>
      <c r="J198" s="120"/>
    </row>
    <row r="199" spans="1:10" s="130" customFormat="1" ht="12.75">
      <c r="A199" s="144"/>
      <c r="D199" s="205" t="s">
        <v>383</v>
      </c>
      <c r="E199" s="120"/>
      <c r="F199" s="120"/>
      <c r="G199" s="120"/>
      <c r="H199" s="120"/>
      <c r="J199" s="120"/>
    </row>
    <row r="200" spans="1:10" s="130" customFormat="1" ht="15" customHeight="1">
      <c r="A200" s="144"/>
      <c r="E200" s="120"/>
      <c r="F200" s="120"/>
      <c r="G200" s="120"/>
      <c r="H200" s="120"/>
      <c r="J200" s="120"/>
    </row>
    <row r="201" spans="1:10" s="130" customFormat="1" ht="15" customHeight="1">
      <c r="A201" s="144"/>
      <c r="D201" s="126"/>
      <c r="E201" s="120"/>
      <c r="F201" s="120"/>
      <c r="G201" s="120"/>
      <c r="H201" s="120"/>
      <c r="J201" s="120"/>
    </row>
    <row r="202" spans="2:18" ht="15" customHeight="1">
      <c r="B202" s="145" t="s">
        <v>263</v>
      </c>
      <c r="C202" s="145" t="s">
        <v>272</v>
      </c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2:18" ht="12.75">
      <c r="B203" s="130"/>
      <c r="C203" s="130" t="s">
        <v>273</v>
      </c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</row>
    <row r="204" spans="1:18" ht="12.75">
      <c r="A204" s="14"/>
      <c r="B204" s="148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</row>
    <row r="205" spans="2:18" ht="12.75">
      <c r="B205" s="130"/>
      <c r="C205" s="130"/>
      <c r="D205" s="130"/>
      <c r="E205" s="130"/>
      <c r="F205" s="130"/>
      <c r="G205" s="130"/>
      <c r="H205" s="130"/>
      <c r="I205" s="130"/>
      <c r="K205" s="146" t="s">
        <v>274</v>
      </c>
      <c r="M205" s="146" t="s">
        <v>275</v>
      </c>
      <c r="N205" s="146" t="s">
        <v>276</v>
      </c>
      <c r="O205" s="130"/>
      <c r="Q205" s="130"/>
      <c r="R205" s="146"/>
    </row>
    <row r="206" spans="2:18" ht="12.75">
      <c r="B206" s="130"/>
      <c r="C206" s="130"/>
      <c r="D206" s="130"/>
      <c r="E206" s="130"/>
      <c r="F206" s="130"/>
      <c r="G206" s="130"/>
      <c r="H206" s="130"/>
      <c r="I206" s="130"/>
      <c r="K206" s="146" t="s">
        <v>277</v>
      </c>
      <c r="M206" s="149" t="s">
        <v>277</v>
      </c>
      <c r="N206" s="146" t="s">
        <v>278</v>
      </c>
      <c r="O206" s="130"/>
      <c r="Q206" s="130"/>
      <c r="R206" s="146"/>
    </row>
    <row r="207" spans="2:18" ht="12.75">
      <c r="B207" s="148"/>
      <c r="C207" s="130" t="s">
        <v>279</v>
      </c>
      <c r="D207" s="130"/>
      <c r="E207" s="130"/>
      <c r="F207" s="130"/>
      <c r="G207" s="130"/>
      <c r="H207" s="130"/>
      <c r="I207" s="130"/>
      <c r="K207" s="146" t="s">
        <v>9</v>
      </c>
      <c r="M207" s="150" t="s">
        <v>9</v>
      </c>
      <c r="N207" s="146" t="s">
        <v>9</v>
      </c>
      <c r="O207" s="130"/>
      <c r="Q207" s="130"/>
      <c r="R207" s="130"/>
    </row>
    <row r="208" spans="2:18" ht="6.75" customHeight="1">
      <c r="B208" s="130"/>
      <c r="C208" s="130"/>
      <c r="D208" s="130"/>
      <c r="E208" s="130"/>
      <c r="F208" s="130"/>
      <c r="G208" s="130"/>
      <c r="H208" s="130"/>
      <c r="I208" s="130"/>
      <c r="K208" s="130"/>
      <c r="M208" s="130"/>
      <c r="N208" s="130"/>
      <c r="O208" s="130"/>
      <c r="Q208" s="130"/>
      <c r="R208" s="130"/>
    </row>
    <row r="209" spans="2:18" ht="12.75">
      <c r="B209" s="148"/>
      <c r="C209" s="151" t="s">
        <v>280</v>
      </c>
      <c r="D209" s="130"/>
      <c r="E209" s="130"/>
      <c r="F209" s="130"/>
      <c r="G209" s="130"/>
      <c r="H209" s="130"/>
      <c r="I209" s="130"/>
      <c r="K209" s="130"/>
      <c r="M209" s="152"/>
      <c r="N209" s="130"/>
      <c r="O209" s="130"/>
      <c r="Q209" s="130"/>
      <c r="R209" s="130"/>
    </row>
    <row r="210" spans="2:18" ht="12.75">
      <c r="B210" s="119"/>
      <c r="C210" s="130" t="s">
        <v>281</v>
      </c>
      <c r="E210" s="153"/>
      <c r="F210" s="153"/>
      <c r="G210" s="153"/>
      <c r="H210" s="153"/>
      <c r="I210" s="130"/>
      <c r="K210" s="154">
        <v>13018</v>
      </c>
      <c r="M210" s="155">
        <f>9574+3444</f>
        <v>13018</v>
      </c>
      <c r="N210" s="13">
        <f>+K210-M210</f>
        <v>0</v>
      </c>
      <c r="O210" s="13"/>
      <c r="Q210" s="130"/>
      <c r="R210" s="130"/>
    </row>
    <row r="211" spans="2:18" ht="15" customHeight="1">
      <c r="B211" s="130"/>
      <c r="C211" s="130" t="s">
        <v>282</v>
      </c>
      <c r="D211" s="153"/>
      <c r="E211" s="153"/>
      <c r="F211" s="153"/>
      <c r="G211" s="153"/>
      <c r="H211" s="130"/>
      <c r="I211" s="130"/>
      <c r="K211" s="13">
        <v>48384</v>
      </c>
      <c r="M211" s="93">
        <v>48384</v>
      </c>
      <c r="N211" s="13">
        <f>+K211-M211</f>
        <v>0</v>
      </c>
      <c r="O211" s="13"/>
      <c r="Q211" s="130"/>
      <c r="R211" s="130"/>
    </row>
    <row r="212" spans="2:18" ht="12.75">
      <c r="B212" s="120"/>
      <c r="C212" s="130" t="s">
        <v>283</v>
      </c>
      <c r="D212" s="130"/>
      <c r="E212" s="130"/>
      <c r="F212" s="156"/>
      <c r="G212" s="156"/>
      <c r="H212" s="156"/>
      <c r="I212" s="130"/>
      <c r="K212" s="154">
        <v>38893</v>
      </c>
      <c r="M212" s="13">
        <f>47880-8987</f>
        <v>38893</v>
      </c>
      <c r="N212" s="13">
        <f>+K212-M212</f>
        <v>0</v>
      </c>
      <c r="O212" s="13"/>
      <c r="Q212" s="130"/>
      <c r="R212" s="130"/>
    </row>
    <row r="213" spans="2:18" ht="12.75">
      <c r="B213" s="130"/>
      <c r="C213" s="126" t="s">
        <v>284</v>
      </c>
      <c r="D213" s="130"/>
      <c r="E213" s="130"/>
      <c r="F213" s="130"/>
      <c r="G213" s="130"/>
      <c r="H213" s="130"/>
      <c r="I213" s="130"/>
      <c r="K213" s="154">
        <v>1381</v>
      </c>
      <c r="M213" s="13">
        <v>1381</v>
      </c>
      <c r="N213" s="13">
        <f>+K213-M213</f>
        <v>0</v>
      </c>
      <c r="O213" s="13"/>
      <c r="Q213" s="130"/>
      <c r="R213" s="130"/>
    </row>
    <row r="214" spans="2:18" ht="13.5" thickBot="1">
      <c r="B214" s="120"/>
      <c r="C214" s="130"/>
      <c r="D214" s="126"/>
      <c r="E214" s="130"/>
      <c r="F214" s="156"/>
      <c r="G214" s="156"/>
      <c r="H214" s="156"/>
      <c r="I214" s="130"/>
      <c r="K214" s="157">
        <f>SUM(K210:K213)</f>
        <v>101676</v>
      </c>
      <c r="M214" s="25">
        <f>SUM(M210:M213)</f>
        <v>101676</v>
      </c>
      <c r="N214" s="95">
        <f>SUM(N210:N213)</f>
        <v>0</v>
      </c>
      <c r="O214" s="13"/>
      <c r="Q214" s="130"/>
      <c r="R214" s="130"/>
    </row>
    <row r="215" spans="2:18" ht="12.75">
      <c r="B215" s="120"/>
      <c r="C215" s="151" t="s">
        <v>285</v>
      </c>
      <c r="D215" s="130"/>
      <c r="E215" s="130"/>
      <c r="F215" s="156"/>
      <c r="G215" s="156"/>
      <c r="H215" s="156"/>
      <c r="I215" s="130"/>
      <c r="K215" s="146"/>
      <c r="M215" s="158"/>
      <c r="N215" s="130"/>
      <c r="O215" s="130"/>
      <c r="Q215" s="130"/>
      <c r="R215" s="130"/>
    </row>
    <row r="216" spans="2:18" ht="12.75">
      <c r="B216" s="120"/>
      <c r="C216" s="130" t="s">
        <v>286</v>
      </c>
      <c r="D216" s="159"/>
      <c r="E216" s="159"/>
      <c r="F216" s="160"/>
      <c r="G216" s="160"/>
      <c r="H216" s="160"/>
      <c r="I216" s="130"/>
      <c r="K216" s="154">
        <f>5355+21600+5416</f>
        <v>32371</v>
      </c>
      <c r="M216" s="10">
        <f>5355+21600+5288</f>
        <v>32243</v>
      </c>
      <c r="N216" s="13">
        <f aca="true" t="shared" si="0" ref="N216:N223">+K216-M216</f>
        <v>128</v>
      </c>
      <c r="O216" s="13"/>
      <c r="Q216" s="130"/>
      <c r="R216" s="130"/>
    </row>
    <row r="217" spans="2:18" ht="12.75">
      <c r="B217" s="130"/>
      <c r="C217" s="130" t="s">
        <v>287</v>
      </c>
      <c r="D217" s="130"/>
      <c r="E217" s="130"/>
      <c r="F217" s="130"/>
      <c r="G217" s="130"/>
      <c r="H217" s="130"/>
      <c r="I217" s="130"/>
      <c r="K217" s="154">
        <v>8294</v>
      </c>
      <c r="M217" s="13">
        <v>7032</v>
      </c>
      <c r="N217" s="13">
        <f t="shared" si="0"/>
        <v>1262</v>
      </c>
      <c r="O217" s="13"/>
      <c r="Q217" s="130"/>
      <c r="R217" s="130"/>
    </row>
    <row r="218" spans="1:18" ht="12.75">
      <c r="A218" s="14"/>
      <c r="B218" s="148"/>
      <c r="C218" s="130" t="s">
        <v>288</v>
      </c>
      <c r="D218" s="130"/>
      <c r="E218" s="130"/>
      <c r="F218" s="130"/>
      <c r="G218" s="130"/>
      <c r="H218" s="130"/>
      <c r="I218" s="130"/>
      <c r="K218" s="154">
        <v>2267</v>
      </c>
      <c r="M218" s="13">
        <v>0</v>
      </c>
      <c r="N218" s="13">
        <f t="shared" si="0"/>
        <v>2267</v>
      </c>
      <c r="O218" s="13"/>
      <c r="Q218" s="130"/>
      <c r="R218" s="130"/>
    </row>
    <row r="219" spans="1:18" ht="12.75">
      <c r="A219" s="14"/>
      <c r="B219" s="148"/>
      <c r="C219" s="130" t="s">
        <v>289</v>
      </c>
      <c r="D219" s="130"/>
      <c r="E219" s="130"/>
      <c r="F219" s="130"/>
      <c r="G219" s="130"/>
      <c r="H219" s="130"/>
      <c r="I219" s="130"/>
      <c r="K219" s="154">
        <v>3497</v>
      </c>
      <c r="M219" s="13">
        <v>0</v>
      </c>
      <c r="N219" s="13">
        <f t="shared" si="0"/>
        <v>3497</v>
      </c>
      <c r="O219" s="13"/>
      <c r="Q219" s="130"/>
      <c r="R219" s="130"/>
    </row>
    <row r="220" spans="1:18" ht="12.75">
      <c r="A220" s="14"/>
      <c r="B220" s="148"/>
      <c r="C220" s="130" t="s">
        <v>290</v>
      </c>
      <c r="D220" s="130"/>
      <c r="E220" s="130"/>
      <c r="F220" s="130"/>
      <c r="G220" s="130"/>
      <c r="H220" s="130"/>
      <c r="I220" s="130"/>
      <c r="K220" s="154">
        <v>766</v>
      </c>
      <c r="M220" s="13">
        <v>0</v>
      </c>
      <c r="N220" s="13">
        <f t="shared" si="0"/>
        <v>766</v>
      </c>
      <c r="O220" s="13"/>
      <c r="Q220" s="130"/>
      <c r="R220" s="130"/>
    </row>
    <row r="221" spans="2:18" ht="12.75">
      <c r="B221" s="130"/>
      <c r="C221" s="130" t="s">
        <v>291</v>
      </c>
      <c r="D221" s="153"/>
      <c r="E221" s="153"/>
      <c r="F221" s="153"/>
      <c r="G221" s="153"/>
      <c r="H221" s="153"/>
      <c r="I221" s="130"/>
      <c r="K221" s="154">
        <v>5000</v>
      </c>
      <c r="M221" s="13">
        <v>1908</v>
      </c>
      <c r="N221" s="13">
        <f t="shared" si="0"/>
        <v>3092</v>
      </c>
      <c r="O221" s="13"/>
      <c r="Q221" s="130"/>
      <c r="R221" s="130"/>
    </row>
    <row r="222" spans="1:18" ht="12.75">
      <c r="A222" s="14"/>
      <c r="B222" s="148"/>
      <c r="C222" s="130" t="s">
        <v>292</v>
      </c>
      <c r="D222" s="130"/>
      <c r="E222" s="130"/>
      <c r="F222" s="130"/>
      <c r="G222" s="130"/>
      <c r="H222" s="130"/>
      <c r="I222" s="130"/>
      <c r="K222" s="154">
        <v>4000</v>
      </c>
      <c r="M222" s="13">
        <v>4000</v>
      </c>
      <c r="N222" s="13">
        <f t="shared" si="0"/>
        <v>0</v>
      </c>
      <c r="O222" s="13"/>
      <c r="Q222" s="130"/>
      <c r="R222" s="130"/>
    </row>
    <row r="223" spans="1:18" ht="12.75">
      <c r="A223" s="14"/>
      <c r="B223" s="148"/>
      <c r="C223" s="130" t="s">
        <v>284</v>
      </c>
      <c r="D223" s="130"/>
      <c r="E223" s="130"/>
      <c r="F223" s="130"/>
      <c r="G223" s="130"/>
      <c r="H223" s="130"/>
      <c r="I223" s="130"/>
      <c r="K223" s="154">
        <v>18805</v>
      </c>
      <c r="M223" s="13">
        <v>18805</v>
      </c>
      <c r="N223" s="13">
        <f t="shared" si="0"/>
        <v>0</v>
      </c>
      <c r="O223" s="13"/>
      <c r="Q223" s="130"/>
      <c r="R223" s="130"/>
    </row>
    <row r="224" spans="1:18" ht="13.5" thickBot="1">
      <c r="A224" s="14"/>
      <c r="B224" s="148"/>
      <c r="C224" s="130"/>
      <c r="D224" s="126"/>
      <c r="E224" s="130"/>
      <c r="F224" s="130"/>
      <c r="G224" s="130"/>
      <c r="H224" s="130"/>
      <c r="I224" s="130"/>
      <c r="K224" s="157">
        <f>SUM(K216:K223)</f>
        <v>75000</v>
      </c>
      <c r="M224" s="157">
        <f>SUM(M216:M223)</f>
        <v>63988</v>
      </c>
      <c r="N224" s="95">
        <f>SUM(N216:N223)</f>
        <v>11012</v>
      </c>
      <c r="O224" s="13"/>
      <c r="Q224" s="130"/>
      <c r="R224" s="161"/>
    </row>
    <row r="225" spans="2:18" ht="12.75">
      <c r="B225" s="130"/>
      <c r="C225" s="130"/>
      <c r="D225" s="126"/>
      <c r="E225" s="130"/>
      <c r="F225" s="130"/>
      <c r="G225" s="130"/>
      <c r="H225" s="130"/>
      <c r="I225" s="130"/>
      <c r="J225" s="154"/>
      <c r="K225" s="13"/>
      <c r="L225" s="154"/>
      <c r="M225" s="13"/>
      <c r="N225" s="13"/>
      <c r="O225" s="13"/>
      <c r="P225" s="13"/>
      <c r="Q225" s="130"/>
      <c r="R225" s="130"/>
    </row>
    <row r="226" spans="1:16" ht="12.75">
      <c r="A226" s="1" t="s">
        <v>293</v>
      </c>
      <c r="B226" s="162" t="s">
        <v>294</v>
      </c>
      <c r="L226" s="142"/>
      <c r="P226" s="13"/>
    </row>
    <row r="227" spans="1:2" ht="12.75">
      <c r="A227" s="14"/>
      <c r="B227" s="14" t="s">
        <v>295</v>
      </c>
    </row>
    <row r="228" spans="1:14" ht="12.75">
      <c r="A228" s="14"/>
      <c r="B228" s="119"/>
      <c r="N228" s="139" t="s">
        <v>9</v>
      </c>
    </row>
    <row r="229" spans="2:14" ht="12.75">
      <c r="B229" s="103" t="s">
        <v>296</v>
      </c>
      <c r="N229" s="96"/>
    </row>
    <row r="231" spans="2:14" ht="12.75">
      <c r="B231" s="103" t="s">
        <v>297</v>
      </c>
      <c r="N231" s="115">
        <v>12890</v>
      </c>
    </row>
    <row r="232" spans="2:14" ht="12.75">
      <c r="B232" s="103" t="s">
        <v>298</v>
      </c>
      <c r="N232" s="163">
        <v>6</v>
      </c>
    </row>
    <row r="233" spans="10:14" ht="13.5" thickBot="1">
      <c r="J233" s="101"/>
      <c r="N233" s="164">
        <f>SUM(N231:N232)</f>
        <v>12896</v>
      </c>
    </row>
    <row r="234" spans="10:14" ht="13.5" thickTop="1">
      <c r="J234" s="101"/>
      <c r="N234" s="155"/>
    </row>
    <row r="235" spans="2:14" ht="12.75">
      <c r="B235" s="104" t="s">
        <v>299</v>
      </c>
      <c r="F235" s="165"/>
      <c r="G235" s="165"/>
      <c r="H235" s="165"/>
      <c r="J235" s="101"/>
      <c r="N235" s="166"/>
    </row>
    <row r="236" spans="10:14" ht="12.75">
      <c r="J236" s="101"/>
      <c r="N236" s="129"/>
    </row>
    <row r="237" spans="2:15" ht="13.5" thickBot="1">
      <c r="B237" s="104" t="s">
        <v>297</v>
      </c>
      <c r="F237" s="165"/>
      <c r="G237" s="165"/>
      <c r="H237" s="165"/>
      <c r="J237" s="101"/>
      <c r="M237" s="90"/>
      <c r="N237" s="167">
        <v>317478</v>
      </c>
      <c r="O237" s="90"/>
    </row>
    <row r="238" spans="2:16" ht="13.5" thickTop="1">
      <c r="B238" s="104"/>
      <c r="F238" s="165"/>
      <c r="G238" s="165"/>
      <c r="H238" s="165"/>
      <c r="J238" s="168"/>
      <c r="L238" s="2"/>
      <c r="P238" s="105"/>
    </row>
    <row r="239" spans="2:12" ht="12.75">
      <c r="B239" s="104"/>
      <c r="F239" s="165"/>
      <c r="G239" s="165"/>
      <c r="H239" s="165"/>
      <c r="L239" s="165"/>
    </row>
    <row r="240" spans="2:12" ht="12.75">
      <c r="B240" s="104"/>
      <c r="F240" s="165"/>
      <c r="G240" s="165"/>
      <c r="H240" s="165"/>
      <c r="L240" s="165"/>
    </row>
    <row r="241" spans="1:16" ht="12.75">
      <c r="A241" s="1" t="s">
        <v>300</v>
      </c>
      <c r="B241" s="121" t="s">
        <v>301</v>
      </c>
      <c r="J241" s="168"/>
      <c r="L241" s="105"/>
      <c r="P241" s="105"/>
    </row>
    <row r="242" spans="1:2" ht="12.75">
      <c r="A242" s="14"/>
      <c r="B242" s="14" t="s">
        <v>302</v>
      </c>
    </row>
    <row r="243" spans="1:16" ht="12.75">
      <c r="A243" s="14"/>
      <c r="B243" s="14"/>
      <c r="L243" s="102"/>
      <c r="P243" s="102"/>
    </row>
    <row r="244" spans="1:2" ht="12.75">
      <c r="A244" s="14"/>
      <c r="B244" s="14"/>
    </row>
    <row r="245" spans="1:16" ht="12.75">
      <c r="A245" s="1" t="s">
        <v>303</v>
      </c>
      <c r="B245" s="162" t="s">
        <v>304</v>
      </c>
      <c r="L245" s="135"/>
      <c r="P245" s="135"/>
    </row>
    <row r="246" spans="1:2" ht="12.75">
      <c r="A246" s="14"/>
      <c r="B246" s="14" t="s">
        <v>305</v>
      </c>
    </row>
    <row r="247" spans="1:2" ht="12.75">
      <c r="A247" s="14"/>
      <c r="B247" s="14"/>
    </row>
    <row r="248" ht="12.75">
      <c r="B248" s="104"/>
    </row>
    <row r="249" spans="1:2" ht="12.75">
      <c r="A249" s="99" t="s">
        <v>306</v>
      </c>
      <c r="B249" s="4" t="s">
        <v>307</v>
      </c>
    </row>
    <row r="250" ht="12.75">
      <c r="B250" s="103" t="s">
        <v>308</v>
      </c>
    </row>
    <row r="251" ht="12.75">
      <c r="B251" s="104"/>
    </row>
    <row r="252" ht="12.75">
      <c r="B252" s="104"/>
    </row>
    <row r="253" spans="1:2" ht="12.75">
      <c r="A253" s="99" t="s">
        <v>309</v>
      </c>
      <c r="B253" s="4" t="s">
        <v>310</v>
      </c>
    </row>
    <row r="254" ht="12.75">
      <c r="A254" s="1"/>
    </row>
    <row r="255" spans="1:3" ht="12.75">
      <c r="A255" s="99"/>
      <c r="B255" s="4" t="s">
        <v>21</v>
      </c>
      <c r="C255" s="4" t="s">
        <v>311</v>
      </c>
    </row>
    <row r="256" ht="12.75">
      <c r="A256" s="99"/>
    </row>
    <row r="257" spans="1:3" ht="12.75">
      <c r="A257" s="99"/>
      <c r="C257" s="5" t="s">
        <v>312</v>
      </c>
    </row>
    <row r="258" spans="1:3" ht="12.75">
      <c r="A258" s="99"/>
      <c r="C258" s="5" t="s">
        <v>313</v>
      </c>
    </row>
    <row r="259" ht="13.5" customHeight="1">
      <c r="A259" s="99"/>
    </row>
    <row r="260" spans="2:14" ht="12.75">
      <c r="B260" s="4"/>
      <c r="J260" s="108" t="s">
        <v>5</v>
      </c>
      <c r="K260" s="108" t="s">
        <v>347</v>
      </c>
      <c r="M260" s="108" t="s">
        <v>196</v>
      </c>
      <c r="N260" s="5" t="s">
        <v>197</v>
      </c>
    </row>
    <row r="261" spans="2:14" ht="15" customHeight="1">
      <c r="B261" s="4"/>
      <c r="J261" s="132" t="s">
        <v>7</v>
      </c>
      <c r="K261" s="132" t="s">
        <v>7</v>
      </c>
      <c r="M261" s="108" t="s">
        <v>120</v>
      </c>
      <c r="N261" s="108" t="s">
        <v>120</v>
      </c>
    </row>
    <row r="262" spans="2:14" ht="15">
      <c r="B262" s="4"/>
      <c r="J262" s="170" t="s">
        <v>198</v>
      </c>
      <c r="K262" s="170" t="s">
        <v>199</v>
      </c>
      <c r="M262" s="134" t="str">
        <f>J262</f>
        <v>30 Sep 2007</v>
      </c>
      <c r="N262" s="134" t="str">
        <f>K262</f>
        <v>30 Sep 2006</v>
      </c>
    </row>
    <row r="263" spans="2:14" ht="12.75">
      <c r="B263" s="4"/>
      <c r="J263" s="171"/>
      <c r="K263" s="175" t="s">
        <v>356</v>
      </c>
      <c r="M263" s="171"/>
      <c r="N263" s="175" t="s">
        <v>356</v>
      </c>
    </row>
    <row r="264" spans="2:3" ht="12.75">
      <c r="B264" s="4"/>
      <c r="C264" s="5" t="s">
        <v>349</v>
      </c>
    </row>
    <row r="265" spans="2:14" ht="12.75">
      <c r="B265" s="4"/>
      <c r="C265" s="172"/>
      <c r="D265" s="5" t="s">
        <v>350</v>
      </c>
      <c r="J265" s="13">
        <f>PL!J36</f>
        <v>14465</v>
      </c>
      <c r="K265" s="13">
        <f>PL!L36</f>
        <v>-30600</v>
      </c>
      <c r="M265" s="13">
        <f>'[1]pl'!J36</f>
        <v>14465.9056056</v>
      </c>
      <c r="N265" s="2">
        <f>PL!L36</f>
        <v>-30600</v>
      </c>
    </row>
    <row r="266" spans="2:14" ht="12.75">
      <c r="B266" s="104"/>
      <c r="C266" s="5" t="s">
        <v>323</v>
      </c>
      <c r="J266" s="13">
        <f>'BS'!D35</f>
        <v>730364</v>
      </c>
      <c r="K266" s="13">
        <v>72243</v>
      </c>
      <c r="M266" s="13">
        <f>J266</f>
        <v>730364</v>
      </c>
      <c r="N266" s="2">
        <v>72243</v>
      </c>
    </row>
    <row r="267" spans="2:4" ht="12.75">
      <c r="B267" s="104"/>
      <c r="D267" s="5" t="s">
        <v>351</v>
      </c>
    </row>
    <row r="268" spans="2:14" ht="13.5" thickBot="1">
      <c r="B268" s="104"/>
      <c r="C268" s="5" t="s">
        <v>314</v>
      </c>
      <c r="J268" s="173">
        <f>+J265/J266*100</f>
        <v>1.9805193027038572</v>
      </c>
      <c r="K268" s="173">
        <f>+K265/K266*100</f>
        <v>-42.357044973215395</v>
      </c>
      <c r="M268" s="174">
        <f>+M265/M266*100</f>
        <v>1.9806432964384884</v>
      </c>
      <c r="N268" s="174">
        <f>+N265/N266*100</f>
        <v>-42.357044973215395</v>
      </c>
    </row>
    <row r="269" spans="2:12" ht="13.5" thickTop="1">
      <c r="B269" s="104"/>
      <c r="L269" s="142"/>
    </row>
    <row r="270" spans="2:3" ht="12.75">
      <c r="B270" s="4" t="s">
        <v>315</v>
      </c>
      <c r="C270" s="4" t="s">
        <v>316</v>
      </c>
    </row>
    <row r="271" spans="2:3" ht="12.75">
      <c r="B271" s="104"/>
      <c r="C271" s="172"/>
    </row>
    <row r="272" spans="2:3" ht="12.75">
      <c r="B272" s="104"/>
      <c r="C272" s="5" t="s">
        <v>317</v>
      </c>
    </row>
    <row r="273" spans="2:3" ht="12.75">
      <c r="B273" s="104"/>
      <c r="C273" s="5" t="s">
        <v>318</v>
      </c>
    </row>
    <row r="274" spans="2:3" ht="12.75">
      <c r="B274" s="104"/>
      <c r="C274" s="5" t="s">
        <v>319</v>
      </c>
    </row>
    <row r="275" ht="12.75">
      <c r="B275" s="104"/>
    </row>
    <row r="276" spans="2:18" ht="12.75">
      <c r="B276" s="104"/>
      <c r="C276" s="172"/>
      <c r="J276" s="108" t="s">
        <v>5</v>
      </c>
      <c r="K276" s="108" t="s">
        <v>347</v>
      </c>
      <c r="M276" s="108" t="s">
        <v>196</v>
      </c>
      <c r="N276" s="5" t="s">
        <v>197</v>
      </c>
      <c r="R276" s="108"/>
    </row>
    <row r="277" spans="2:18" ht="12.75">
      <c r="B277" s="104"/>
      <c r="C277" s="172"/>
      <c r="J277" s="132" t="s">
        <v>7</v>
      </c>
      <c r="K277" s="132" t="s">
        <v>7</v>
      </c>
      <c r="M277" s="108" t="s">
        <v>120</v>
      </c>
      <c r="N277" s="108" t="s">
        <v>120</v>
      </c>
      <c r="R277" s="109"/>
    </row>
    <row r="278" spans="2:18" ht="15">
      <c r="B278" s="104"/>
      <c r="C278" s="172"/>
      <c r="J278" s="170" t="s">
        <v>198</v>
      </c>
      <c r="K278" s="170" t="s">
        <v>199</v>
      </c>
      <c r="M278" s="134" t="str">
        <f>J278</f>
        <v>30 Sep 2007</v>
      </c>
      <c r="N278" s="134" t="str">
        <f>N262</f>
        <v>30 Sep 2006</v>
      </c>
      <c r="R278" s="117"/>
    </row>
    <row r="279" spans="2:14" ht="12.75">
      <c r="B279" s="104"/>
      <c r="C279" s="172"/>
      <c r="J279" s="175" t="s">
        <v>9</v>
      </c>
      <c r="K279" s="175" t="s">
        <v>9</v>
      </c>
      <c r="M279" s="175" t="s">
        <v>9</v>
      </c>
      <c r="N279" s="175" t="s">
        <v>9</v>
      </c>
    </row>
    <row r="280" spans="2:3" ht="12.75">
      <c r="B280" s="104"/>
      <c r="C280" s="172"/>
    </row>
    <row r="281" spans="2:14" ht="12.75">
      <c r="B281" s="104"/>
      <c r="C281" s="5" t="s">
        <v>349</v>
      </c>
      <c r="J281" s="13">
        <f>J265</f>
        <v>14465</v>
      </c>
      <c r="K281" s="115" t="s">
        <v>27</v>
      </c>
      <c r="M281" s="13">
        <f>J281</f>
        <v>14465</v>
      </c>
      <c r="N281" s="115" t="s">
        <v>27</v>
      </c>
    </row>
    <row r="282" spans="2:13" ht="12.75">
      <c r="B282" s="104"/>
      <c r="D282" s="5" t="s">
        <v>348</v>
      </c>
      <c r="J282" s="13"/>
      <c r="M282" s="13"/>
    </row>
    <row r="283" spans="2:14" ht="12.75">
      <c r="B283" s="104"/>
      <c r="C283" s="13" t="s">
        <v>320</v>
      </c>
      <c r="J283" s="13">
        <v>473</v>
      </c>
      <c r="K283" s="209" t="s">
        <v>27</v>
      </c>
      <c r="M283" s="13">
        <f>J283</f>
        <v>473</v>
      </c>
      <c r="N283" s="209" t="s">
        <v>27</v>
      </c>
    </row>
    <row r="284" spans="2:14" ht="12.75">
      <c r="B284" s="104"/>
      <c r="C284" s="13" t="s">
        <v>321</v>
      </c>
      <c r="J284" s="92">
        <v>558</v>
      </c>
      <c r="K284" s="163" t="s">
        <v>27</v>
      </c>
      <c r="M284" s="92">
        <f>J284</f>
        <v>558</v>
      </c>
      <c r="N284" s="163" t="s">
        <v>27</v>
      </c>
    </row>
    <row r="285" spans="2:13" ht="12.75">
      <c r="B285" s="104"/>
      <c r="C285" s="5" t="s">
        <v>353</v>
      </c>
      <c r="J285" s="90"/>
      <c r="M285" s="90"/>
    </row>
    <row r="286" spans="2:14" ht="12.75">
      <c r="B286" s="104"/>
      <c r="D286" s="5" t="s">
        <v>352</v>
      </c>
      <c r="J286" s="92">
        <f>SUM(J281:J283)</f>
        <v>14938</v>
      </c>
      <c r="K286" s="163" t="s">
        <v>27</v>
      </c>
      <c r="M286" s="92">
        <f>SUM(M281:M283)</f>
        <v>14938</v>
      </c>
      <c r="N286" s="163" t="s">
        <v>27</v>
      </c>
    </row>
    <row r="287" ht="12.75">
      <c r="B287" s="104"/>
    </row>
    <row r="288" ht="10.5" customHeight="1">
      <c r="B288" s="104"/>
    </row>
    <row r="289" spans="2:14" ht="15">
      <c r="B289" s="104"/>
      <c r="J289" s="176" t="s">
        <v>322</v>
      </c>
      <c r="K289" s="176" t="s">
        <v>322</v>
      </c>
      <c r="M289" s="176" t="s">
        <v>322</v>
      </c>
      <c r="N289" s="176" t="s">
        <v>322</v>
      </c>
    </row>
    <row r="290" spans="2:14" ht="12.75">
      <c r="B290" s="104"/>
      <c r="C290" s="5" t="s">
        <v>323</v>
      </c>
      <c r="J290" s="177">
        <f>J266</f>
        <v>730364</v>
      </c>
      <c r="K290" s="177" t="s">
        <v>27</v>
      </c>
      <c r="M290" s="177">
        <f>M266</f>
        <v>730364</v>
      </c>
      <c r="N290" s="177" t="s">
        <v>27</v>
      </c>
    </row>
    <row r="291" spans="2:3" ht="12.75">
      <c r="B291" s="104"/>
      <c r="C291" s="5" t="s">
        <v>324</v>
      </c>
    </row>
    <row r="292" spans="2:14" ht="12.75">
      <c r="B292" s="104"/>
      <c r="C292" s="172"/>
      <c r="D292" s="5" t="s">
        <v>325</v>
      </c>
      <c r="J292" s="177">
        <v>373089</v>
      </c>
      <c r="K292" s="175" t="s">
        <v>27</v>
      </c>
      <c r="M292" s="177">
        <f>J292</f>
        <v>373089</v>
      </c>
      <c r="N292" s="175" t="s">
        <v>27</v>
      </c>
    </row>
    <row r="293" spans="2:14" ht="12.75">
      <c r="B293" s="104"/>
      <c r="C293" s="172"/>
      <c r="D293" s="5" t="s">
        <v>326</v>
      </c>
      <c r="J293" s="177">
        <v>208605</v>
      </c>
      <c r="K293" s="175" t="s">
        <v>27</v>
      </c>
      <c r="M293" s="177">
        <f>J293</f>
        <v>208605</v>
      </c>
      <c r="N293" s="175" t="s">
        <v>27</v>
      </c>
    </row>
    <row r="294" spans="2:14" ht="12.75">
      <c r="B294" s="104"/>
      <c r="C294" s="172"/>
      <c r="D294" s="5" t="s">
        <v>327</v>
      </c>
      <c r="J294" s="92">
        <v>101676</v>
      </c>
      <c r="K294" s="207" t="s">
        <v>27</v>
      </c>
      <c r="M294" s="206">
        <f>J294</f>
        <v>101676</v>
      </c>
      <c r="N294" s="207" t="s">
        <v>27</v>
      </c>
    </row>
    <row r="295" spans="2:13" ht="12.75">
      <c r="B295" s="104"/>
      <c r="C295" s="5" t="s">
        <v>354</v>
      </c>
      <c r="J295" s="90"/>
      <c r="M295" s="90"/>
    </row>
    <row r="296" spans="2:14" ht="12.75">
      <c r="B296" s="104"/>
      <c r="D296" s="5" t="s">
        <v>355</v>
      </c>
      <c r="J296" s="206">
        <f>SUM(J290:J294)</f>
        <v>1413734</v>
      </c>
      <c r="K296" s="207" t="s">
        <v>27</v>
      </c>
      <c r="M296" s="206">
        <f>SUM(M290:M294)</f>
        <v>1413734</v>
      </c>
      <c r="N296" s="207" t="s">
        <v>27</v>
      </c>
    </row>
    <row r="297" ht="12.75">
      <c r="B297" s="104"/>
    </row>
    <row r="298" spans="1:14" ht="13.5" thickBot="1">
      <c r="A298" s="5"/>
      <c r="C298" s="5" t="s">
        <v>328</v>
      </c>
      <c r="J298" s="178">
        <f>+J286/J296*100</f>
        <v>1.0566344163753576</v>
      </c>
      <c r="K298" s="208" t="s">
        <v>27</v>
      </c>
      <c r="M298" s="178">
        <f>+M286/M296*100</f>
        <v>1.0566344163753576</v>
      </c>
      <c r="N298" s="208" t="s">
        <v>27</v>
      </c>
    </row>
    <row r="299" spans="1:16" ht="13.5" thickTop="1">
      <c r="A299" s="5"/>
      <c r="L299" s="179"/>
      <c r="P299" s="179"/>
    </row>
    <row r="300" ht="12.75">
      <c r="A300" s="5"/>
    </row>
    <row r="301" spans="1:2" ht="12.75">
      <c r="A301" s="99" t="s">
        <v>329</v>
      </c>
      <c r="B301" s="4" t="s">
        <v>330</v>
      </c>
    </row>
    <row r="302" ht="12.75">
      <c r="A302" s="5"/>
    </row>
    <row r="303" spans="1:18" ht="12.75">
      <c r="A303" s="144"/>
      <c r="B303" s="126" t="s">
        <v>331</v>
      </c>
      <c r="C303" s="130"/>
      <c r="D303" s="130"/>
      <c r="E303" s="130"/>
      <c r="F303" s="130"/>
      <c r="G303" s="130"/>
      <c r="H303" s="130"/>
      <c r="I303" s="130"/>
      <c r="J303" s="120"/>
      <c r="K303" s="130"/>
      <c r="L303" s="130"/>
      <c r="M303" s="130"/>
      <c r="N303" s="130"/>
      <c r="O303" s="130"/>
      <c r="P303" s="130"/>
      <c r="Q303" s="130"/>
      <c r="R303" s="130"/>
    </row>
    <row r="304" spans="1:18" ht="12.75">
      <c r="A304" s="144"/>
      <c r="B304" s="126" t="s">
        <v>332</v>
      </c>
      <c r="C304" s="130"/>
      <c r="D304" s="120"/>
      <c r="E304" s="130"/>
      <c r="F304" s="130"/>
      <c r="G304" s="130"/>
      <c r="H304" s="130"/>
      <c r="I304" s="130"/>
      <c r="J304" s="180"/>
      <c r="K304" s="130"/>
      <c r="L304" s="180"/>
      <c r="M304" s="130"/>
      <c r="N304" s="130"/>
      <c r="O304" s="130"/>
      <c r="P304" s="147"/>
      <c r="Q304" s="130"/>
      <c r="R304" s="130"/>
    </row>
    <row r="305" ht="12.75">
      <c r="A305" s="5"/>
    </row>
    <row r="306" ht="12.75">
      <c r="A306" s="5"/>
    </row>
    <row r="307" s="130" customFormat="1" ht="12.75"/>
    <row r="308" s="130" customFormat="1" ht="15" customHeight="1"/>
    <row r="309" spans="1:16" s="130" customFormat="1" ht="15" customHeight="1">
      <c r="A309" s="144"/>
      <c r="C309" s="126"/>
      <c r="D309" s="120"/>
      <c r="J309" s="180"/>
      <c r="L309" s="180"/>
      <c r="P309" s="147"/>
    </row>
    <row r="310" spans="1:16" s="130" customFormat="1" ht="15" customHeight="1">
      <c r="A310" s="144"/>
      <c r="C310" s="126"/>
      <c r="D310" s="120"/>
      <c r="J310" s="180"/>
      <c r="L310" s="180"/>
      <c r="P310" s="147"/>
    </row>
    <row r="311" spans="1:16" s="130" customFormat="1" ht="15" customHeight="1">
      <c r="A311" s="144"/>
      <c r="C311" s="126"/>
      <c r="D311" s="120"/>
      <c r="J311" s="180"/>
      <c r="L311" s="180"/>
      <c r="P311" s="147"/>
    </row>
    <row r="312" ht="12.75">
      <c r="A312" s="181" t="s">
        <v>333</v>
      </c>
    </row>
    <row r="313" ht="12.75">
      <c r="A313" s="182" t="s">
        <v>74</v>
      </c>
    </row>
    <row r="314" ht="12.75">
      <c r="A314" s="181"/>
    </row>
    <row r="315" ht="12.75">
      <c r="A315" s="181"/>
    </row>
    <row r="316" ht="12.75">
      <c r="A316" s="181" t="s">
        <v>334</v>
      </c>
    </row>
    <row r="317" ht="12.75">
      <c r="A317" s="183" t="s">
        <v>335</v>
      </c>
    </row>
    <row r="318" ht="12.75">
      <c r="A318" s="181"/>
    </row>
    <row r="319" ht="12.75">
      <c r="A319" s="181" t="s">
        <v>336</v>
      </c>
    </row>
    <row r="320" ht="12.75">
      <c r="A320" s="184" t="s">
        <v>384</v>
      </c>
    </row>
    <row r="321" ht="12.75">
      <c r="A321" s="5"/>
    </row>
    <row r="322" ht="12.75">
      <c r="A322" s="5"/>
    </row>
    <row r="323" ht="12.75">
      <c r="A323" s="5"/>
    </row>
  </sheetData>
  <printOptions/>
  <pageMargins left="0.67" right="0.34" top="0.5" bottom="0.49" header="0.5" footer="0.5"/>
  <pageSetup blackAndWhite="1" horizontalDpi="600" verticalDpi="600" orientation="portrait" scale="90" r:id="rId1"/>
  <rowBreaks count="4" manualBreakCount="4">
    <brk id="63" max="255" man="1"/>
    <brk id="182" max="255" man="1"/>
    <brk id="239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OIB-SEC-PC00219</cp:lastModifiedBy>
  <cp:lastPrinted>2007-11-15T00:09:30Z</cp:lastPrinted>
  <dcterms:created xsi:type="dcterms:W3CDTF">1996-10-14T23:33:28Z</dcterms:created>
  <dcterms:modified xsi:type="dcterms:W3CDTF">2007-11-14T10:25:39Z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